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65" windowWidth="15120" windowHeight="7950" firstSheet="1" activeTab="1"/>
  </bookViews>
  <sheets>
    <sheet name="Расчет ПСЭР" sheetId="6" state="hidden" r:id="rId1"/>
    <sheet name="Лист1" sheetId="9" r:id="rId2"/>
    <sheet name="Лист3" sheetId="10" r:id="rId3"/>
  </sheets>
  <definedNames>
    <definedName name="Boss_FIO">#REF!</definedName>
    <definedName name="Budget_Level">#REF!</definedName>
    <definedName name="Buh_Dol">#REF!</definedName>
    <definedName name="Buh_FIO">#REF!</definedName>
    <definedName name="Chef_Dol">#REF!</definedName>
    <definedName name="Chef_FIO">#REF!</definedName>
    <definedName name="dDate1">#REF!</definedName>
    <definedName name="dDate2">#REF!</definedName>
    <definedName name="Footer">#REF!</definedName>
    <definedName name="nOtborLink1">#REF!</definedName>
    <definedName name="nOtborLink2">#REF!</definedName>
    <definedName name="nOtborLink3">#REF!</definedName>
    <definedName name="nOtborLink4">#REF!</definedName>
    <definedName name="nOtborLink5">#REF!</definedName>
    <definedName name="nOtborLink6">#REF!</definedName>
    <definedName name="nOtborLink7">#REF!</definedName>
    <definedName name="nOtborLink8">#REF!</definedName>
    <definedName name="Rash_Date">#REF!</definedName>
    <definedName name="Struct_Podraz">#REF!</definedName>
    <definedName name="Today">#REF!</definedName>
    <definedName name="Today2">#REF!</definedName>
    <definedName name="User_CBP">#REF!</definedName>
    <definedName name="User_COFK">#REF!</definedName>
    <definedName name="User_Dol">#REF!</definedName>
    <definedName name="User_FIO">#REF!</definedName>
    <definedName name="User_INN">#REF!</definedName>
    <definedName name="User_Name">#REF!</definedName>
    <definedName name="User_Phone">#REF!</definedName>
    <definedName name="Z_224C45CF_8DE5_4BC1_AC73_94DA2F588F00_.wvu.Cols" localSheetId="0" hidden="1">'Расчет ПСЭР'!#REF!,'Расчет ПСЭР'!#REF!</definedName>
    <definedName name="Z_224C45CF_8DE5_4BC1_AC73_94DA2F588F00_.wvu.PrintTitles" localSheetId="0" hidden="1">'Расчет ПСЭР'!$6:$6</definedName>
    <definedName name="Z_5496A445_518D_41E5_8F29_DBACB593D39C_.wvu.Cols" localSheetId="0" hidden="1">'Расчет ПСЭР'!#REF!,'Расчет ПСЭР'!#REF!</definedName>
    <definedName name="Z_5496A445_518D_41E5_8F29_DBACB593D39C_.wvu.PrintTitles" localSheetId="0" hidden="1">'Расчет ПСЭР'!$6:$6</definedName>
    <definedName name="Z_55FE5C16_3412_4C6E_8252_E08796873CA9_.wvu.Cols" localSheetId="0" hidden="1">'Расчет ПСЭР'!#REF!,'Расчет ПСЭР'!#REF!</definedName>
    <definedName name="Z_55FE5C16_3412_4C6E_8252_E08796873CA9_.wvu.PrintTitles" localSheetId="0" hidden="1">'Расчет ПСЭР'!$6:$6</definedName>
    <definedName name="Z_6659B0DE_5081_42A0_A731_F995738009F5_.wvu.Cols" localSheetId="0" hidden="1">'Расчет ПСЭР'!#REF!,'Расчет ПСЭР'!#REF!</definedName>
    <definedName name="Z_6659B0DE_5081_42A0_A731_F995738009F5_.wvu.PrintTitles" localSheetId="0" hidden="1">'Расчет ПСЭР'!$6:$6</definedName>
    <definedName name="Z_DB32386B_FEE8_4FB2_893E_2FFF4927B264_.wvu.Cols" localSheetId="0" hidden="1">'Расчет ПСЭР'!#REF!</definedName>
    <definedName name="Zam_Boss_FIO">#REF!</definedName>
    <definedName name="Zam_Buh_FIO">#REF!</definedName>
    <definedName name="Zam_Chef_FIO">#REF!</definedName>
    <definedName name="_xlnm.Print_Titles" localSheetId="0">'Расчет ПСЭР'!$6:$6</definedName>
    <definedName name="_xlnm.Print_Area" localSheetId="0">'Расчет ПСЭР'!$A$1:$Q$27</definedName>
  </definedNames>
  <calcPr calcId="125725"/>
</workbook>
</file>

<file path=xl/calcChain.xml><?xml version="1.0" encoding="utf-8"?>
<calcChain xmlns="http://schemas.openxmlformats.org/spreadsheetml/2006/main">
  <c r="C26" i="9"/>
  <c r="D26"/>
  <c r="E26"/>
  <c r="F26"/>
  <c r="G26"/>
  <c r="H26"/>
  <c r="I26"/>
  <c r="J26"/>
  <c r="B26"/>
  <c r="J11"/>
  <c r="G11"/>
  <c r="D11"/>
  <c r="J8"/>
  <c r="J7" s="1"/>
  <c r="J9"/>
  <c r="G8"/>
  <c r="G7" s="1"/>
  <c r="G9"/>
  <c r="D8"/>
  <c r="D7" s="1"/>
  <c r="D9"/>
  <c r="M11" i="6" l="1"/>
  <c r="M12"/>
  <c r="M13"/>
  <c r="M14"/>
  <c r="M16"/>
  <c r="M17"/>
  <c r="M18"/>
  <c r="M19"/>
  <c r="M20"/>
  <c r="M21"/>
  <c r="M22"/>
  <c r="M23"/>
  <c r="L11"/>
  <c r="L12"/>
  <c r="L13"/>
  <c r="C15"/>
  <c r="M15" s="1"/>
  <c r="J17" l="1"/>
  <c r="J10"/>
  <c r="L14"/>
  <c r="L15"/>
  <c r="L16"/>
  <c r="L17"/>
  <c r="L18"/>
  <c r="L19"/>
  <c r="L20"/>
  <c r="L21"/>
  <c r="L22"/>
  <c r="L23"/>
  <c r="I12"/>
  <c r="J12" s="1"/>
  <c r="I13"/>
  <c r="J13" s="1"/>
  <c r="I14"/>
  <c r="J14" s="1"/>
  <c r="I15"/>
  <c r="J15" s="1"/>
  <c r="I16"/>
  <c r="J16" s="1"/>
  <c r="I17"/>
  <c r="I18"/>
  <c r="J18" s="1"/>
  <c r="I19"/>
  <c r="J19" s="1"/>
  <c r="I20"/>
  <c r="J20" s="1"/>
  <c r="I21"/>
  <c r="J21" s="1"/>
  <c r="I22"/>
  <c r="J22" s="1"/>
  <c r="I23"/>
  <c r="J23" s="1"/>
  <c r="I11"/>
  <c r="J11" s="1"/>
  <c r="K18"/>
  <c r="K17"/>
  <c r="J9"/>
  <c r="N9"/>
  <c r="P9"/>
  <c r="L9"/>
  <c r="F15" l="1"/>
  <c r="H23"/>
  <c r="H22"/>
  <c r="H21"/>
  <c r="H20"/>
  <c r="H19"/>
  <c r="H18"/>
  <c r="H17"/>
  <c r="H16"/>
  <c r="H15"/>
  <c r="H14"/>
  <c r="H13"/>
  <c r="H12"/>
  <c r="H11"/>
  <c r="H9"/>
  <c r="H8"/>
  <c r="H7"/>
  <c r="F23"/>
  <c r="F22"/>
  <c r="F21"/>
  <c r="F20"/>
  <c r="F19"/>
  <c r="F18"/>
  <c r="F17"/>
  <c r="F16"/>
  <c r="F14"/>
  <c r="F13"/>
  <c r="F12"/>
  <c r="F11"/>
  <c r="F9"/>
  <c r="F8"/>
  <c r="F7"/>
  <c r="D23"/>
  <c r="D22"/>
  <c r="D21"/>
  <c r="D20"/>
  <c r="D19"/>
  <c r="D18"/>
  <c r="D17"/>
  <c r="D16"/>
  <c r="D15"/>
  <c r="D14"/>
  <c r="D13"/>
  <c r="D12"/>
  <c r="D11"/>
  <c r="D9"/>
  <c r="D8"/>
  <c r="D7"/>
  <c r="E10"/>
  <c r="G10"/>
  <c r="C6"/>
  <c r="D6" s="1"/>
  <c r="E6"/>
  <c r="G6"/>
  <c r="G24" s="1"/>
  <c r="B6"/>
  <c r="B10"/>
  <c r="L10" s="1"/>
  <c r="F6" l="1"/>
  <c r="B24"/>
  <c r="H10"/>
  <c r="E24"/>
  <c r="H24" s="1"/>
  <c r="C10"/>
  <c r="D10" s="1"/>
  <c r="H6"/>
  <c r="F10" l="1"/>
  <c r="M10"/>
  <c r="O13" s="1"/>
  <c r="C24"/>
  <c r="D24" s="1"/>
  <c r="F24" l="1"/>
</calcChain>
</file>

<file path=xl/sharedStrings.xml><?xml version="1.0" encoding="utf-8"?>
<sst xmlns="http://schemas.openxmlformats.org/spreadsheetml/2006/main" count="89" uniqueCount="43">
  <si>
    <t>2015 год</t>
  </si>
  <si>
    <t>2016 год</t>
  </si>
  <si>
    <t>Темп роста, %</t>
  </si>
  <si>
    <t>тыс. рублей</t>
  </si>
  <si>
    <t>Параметры бюджета</t>
  </si>
  <si>
    <t>Общий объем расходов</t>
  </si>
  <si>
    <t>Общий объем доходов</t>
  </si>
  <si>
    <t>Сумма</t>
  </si>
  <si>
    <t>Прогноз</t>
  </si>
  <si>
    <t>Общегосударственные вопросы</t>
  </si>
  <si>
    <t>Национальная оборона</t>
  </si>
  <si>
    <t>Жилищно-коммунальное хозяйство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</si>
  <si>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</si>
  <si>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</si>
  <si>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</si>
  <si>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х</t>
  </si>
  <si>
    <t>2014 год
ожидаемая оценка</t>
  </si>
  <si>
    <t>2017 год</t>
  </si>
  <si>
    <t xml:space="preserve">Национальная безопасность и правоохранительная деятельность </t>
  </si>
  <si>
    <t xml:space="preserve"> Национальная экономика</t>
  </si>
  <si>
    <t xml:space="preserve"> Охрана окружающей среды </t>
  </si>
  <si>
    <t xml:space="preserve"> Образование</t>
  </si>
  <si>
    <t xml:space="preserve"> Культура и кинематография </t>
  </si>
  <si>
    <t xml:space="preserve"> Здравоохранение </t>
  </si>
  <si>
    <t xml:space="preserve"> Социальная политика</t>
  </si>
  <si>
    <t>Дефицит бюджета(-), профицит бюджета (+)</t>
  </si>
  <si>
    <t>Налоговые доходы</t>
  </si>
  <si>
    <t>Неналоговые доходы</t>
  </si>
  <si>
    <t>Безвозмездные поступления</t>
  </si>
  <si>
    <t>Прогноз основных характеристик консолидированного бюджета Мурманской области 
на 2015  год и на плановый период 2016 и 2017 годов</t>
  </si>
  <si>
    <t>В основу прогноза взят базовый сценарий социально-экономического развития экономики, который предусматривает общее ухудшение экономической ситуации в регионе, усугубление воздействия сдерживающих факторов и общее замедление темпов роста экономики в среднесрочном периоде</t>
  </si>
  <si>
    <t>Уд вес</t>
  </si>
  <si>
    <t>в расходах 350000</t>
  </si>
  <si>
    <t>в расходах 27500,5453 и 500 000 гарантия</t>
  </si>
  <si>
    <t>Областной бюджет</t>
  </si>
  <si>
    <t>Межбюджетные трансферты общего характера бюджетам бюджетной системы Российской Федерации</t>
  </si>
  <si>
    <t>в т.ч.</t>
  </si>
  <si>
    <t>Сведения о доходах, расходов и дефиците (профиците) консолидированного бюджета субъекта РФ в разрезе субъекта РФ и свода бюджетов муниципальных образований</t>
  </si>
  <si>
    <t xml:space="preserve">Прогноз на 2017 год </t>
  </si>
  <si>
    <t>Прогноз на 2018 год</t>
  </si>
  <si>
    <t>Прогноз на 2019 год</t>
  </si>
  <si>
    <r>
      <t xml:space="preserve">Консолидированный бюджет 
</t>
    </r>
    <r>
      <rPr>
        <b/>
        <sz val="10"/>
        <color theme="1"/>
        <rFont val="Times New Roman"/>
        <family val="1"/>
        <charset val="204"/>
      </rPr>
      <t>(без учета внутренних оборотов)</t>
    </r>
  </si>
  <si>
    <t>Бюджеты муниципальных образований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</si>
</sst>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  <numFmt numFmtId="165" formatCode="#,##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name val="Times New Roman Cyr"/>
      <family val="1"/>
      <charset val="204"/>
    </font>
    <font>
      <i/>
      <sz val="14"/>
      <color theme="1"/>
      <name val="Times New Roman Cyr"/>
      <family val="1"/>
      <charset val="204"/>
    </font>
    <font>
      <b/>
      <sz val="16"/>
      <color theme="1"/>
      <name val="Times New Roman"/>
      <family val="1"/>
      <charset val="204"/>
    </font>
    <font>
      <i/>
      <sz val="14"/>
      <name val="Times New Roman Cyr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44" fontId="2" fillId="0" borderId="0" applyFont="0" applyFill="0" applyBorder="0" applyAlignment="0" applyProtection="0"/>
    <xf numFmtId="0" fontId="4" fillId="0" borderId="0">
      <alignment vertical="top" wrapText="1"/>
    </xf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0" fillId="0" borderId="0" xfId="2" applyNumberFormat="1" applyFont="1" applyAlignment="1">
      <alignment horizontal="center" vertical="center"/>
    </xf>
    <xf numFmtId="49" fontId="11" fillId="0" borderId="2" xfId="2" applyNumberFormat="1" applyFont="1" applyFill="1" applyBorder="1" applyAlignment="1">
      <alignment horizontal="center" vertical="center" wrapText="1"/>
    </xf>
    <xf numFmtId="3" fontId="11" fillId="0" borderId="2" xfId="2" applyNumberFormat="1" applyFont="1" applyFill="1" applyBorder="1" applyAlignment="1">
      <alignment horizontal="center" vertical="center"/>
    </xf>
    <xf numFmtId="49" fontId="12" fillId="0" borderId="2" xfId="2" applyNumberFormat="1" applyFont="1" applyFill="1" applyBorder="1" applyAlignment="1">
      <alignment horizontal="center" vertical="center" wrapText="1"/>
    </xf>
    <xf numFmtId="3" fontId="13" fillId="0" borderId="2" xfId="2" applyNumberFormat="1" applyFont="1" applyFill="1" applyBorder="1" applyAlignment="1">
      <alignment horizontal="center" vertical="center"/>
    </xf>
    <xf numFmtId="0" fontId="14" fillId="0" borderId="2" xfId="2" applyNumberFormat="1" applyFont="1" applyFill="1" applyBorder="1" applyAlignment="1">
      <alignment horizontal="center" vertical="center" wrapText="1"/>
    </xf>
    <xf numFmtId="164" fontId="15" fillId="2" borderId="4" xfId="0" applyNumberFormat="1" applyFont="1" applyFill="1" applyBorder="1" applyAlignment="1">
      <alignment horizontal="center" vertical="center" wrapText="1"/>
    </xf>
    <xf numFmtId="164" fontId="16" fillId="0" borderId="2" xfId="2" applyNumberFormat="1" applyFont="1" applyFill="1" applyBorder="1" applyAlignment="1">
      <alignment horizontal="center" vertical="center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7" fillId="0" borderId="2" xfId="2" applyNumberFormat="1" applyFont="1" applyFill="1" applyBorder="1" applyAlignment="1">
      <alignment horizontal="center" vertical="center"/>
    </xf>
    <xf numFmtId="0" fontId="6" fillId="0" borderId="0" xfId="0" applyFont="1"/>
    <xf numFmtId="2" fontId="7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2" fontId="7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19" fillId="0" borderId="0" xfId="2" applyNumberFormat="1" applyFont="1" applyAlignment="1">
      <alignment horizontal="left" vertical="center" wrapText="1"/>
    </xf>
    <xf numFmtId="3" fontId="8" fillId="0" borderId="5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6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7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9" xfId="1" applyNumberFormat="1" applyFont="1" applyFill="1" applyBorder="1" applyAlignment="1" applyProtection="1">
      <alignment horizontal="center" vertical="center" wrapText="1"/>
      <protection locked="0"/>
    </xf>
    <xf numFmtId="3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/>
    </xf>
  </cellXfs>
  <cellStyles count="8">
    <cellStyle name="Денежный" xfId="1" builtinId="4"/>
    <cellStyle name="Денежный 2" xfId="4"/>
    <cellStyle name="Обычный" xfId="0" builtinId="0"/>
    <cellStyle name="Обычный 2" xfId="2"/>
    <cellStyle name="Обычный 2 2" xfId="3"/>
    <cellStyle name="Обычный 3" xfId="5"/>
    <cellStyle name="Тысячи [0]_К-т по сел.хоз-ву" xfId="6"/>
    <cellStyle name="Тысячи_К-т по сел.хоз-ву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6"/>
  <sheetViews>
    <sheetView topLeftCell="A4" zoomScale="70" zoomScaleNormal="70" workbookViewId="0">
      <selection activeCell="O14" sqref="O14"/>
    </sheetView>
  </sheetViews>
  <sheetFormatPr defaultRowHeight="18.75"/>
  <cols>
    <col min="1" max="1" width="31.140625" style="7" customWidth="1"/>
    <col min="2" max="3" width="16.5703125" style="7" customWidth="1"/>
    <col min="4" max="4" width="15.7109375" style="7" customWidth="1"/>
    <col min="5" max="5" width="16.5703125" style="7" customWidth="1"/>
    <col min="6" max="6" width="15.28515625" style="7" customWidth="1"/>
    <col min="7" max="7" width="16.5703125" style="7" customWidth="1"/>
    <col min="8" max="8" width="14.42578125" style="7" customWidth="1"/>
    <col min="9" max="9" width="9.140625" style="7"/>
    <col min="10" max="11" width="13.5703125" style="7" customWidth="1"/>
    <col min="12" max="12" width="13.85546875" style="7" customWidth="1"/>
    <col min="13" max="18" width="9.140625" style="7"/>
    <col min="19" max="19" width="11.5703125" style="7" bestFit="1" customWidth="1"/>
    <col min="20" max="252" width="9.140625" style="7"/>
    <col min="253" max="253" width="9.140625" style="7" customWidth="1"/>
    <col min="254" max="254" width="4" style="7" customWidth="1"/>
    <col min="255" max="255" width="60.28515625" style="7" customWidth="1"/>
    <col min="256" max="256" width="12.42578125" style="7" bestFit="1" customWidth="1"/>
    <col min="257" max="257" width="11.42578125" style="7" customWidth="1"/>
    <col min="258" max="263" width="13.28515625" style="7" bestFit="1" customWidth="1"/>
    <col min="264" max="508" width="9.140625" style="7"/>
    <col min="509" max="509" width="9.140625" style="7" customWidth="1"/>
    <col min="510" max="510" width="4" style="7" customWidth="1"/>
    <col min="511" max="511" width="60.28515625" style="7" customWidth="1"/>
    <col min="512" max="512" width="12.42578125" style="7" bestFit="1" customWidth="1"/>
    <col min="513" max="513" width="11.42578125" style="7" customWidth="1"/>
    <col min="514" max="519" width="13.28515625" style="7" bestFit="1" customWidth="1"/>
    <col min="520" max="764" width="9.140625" style="7"/>
    <col min="765" max="765" width="9.140625" style="7" customWidth="1"/>
    <col min="766" max="766" width="4" style="7" customWidth="1"/>
    <col min="767" max="767" width="60.28515625" style="7" customWidth="1"/>
    <col min="768" max="768" width="12.42578125" style="7" bestFit="1" customWidth="1"/>
    <col min="769" max="769" width="11.42578125" style="7" customWidth="1"/>
    <col min="770" max="775" width="13.28515625" style="7" bestFit="1" customWidth="1"/>
    <col min="776" max="1020" width="9.140625" style="7"/>
    <col min="1021" max="1021" width="9.140625" style="7" customWidth="1"/>
    <col min="1022" max="1022" width="4" style="7" customWidth="1"/>
    <col min="1023" max="1023" width="60.28515625" style="7" customWidth="1"/>
    <col min="1024" max="1024" width="12.42578125" style="7" bestFit="1" customWidth="1"/>
    <col min="1025" max="1025" width="11.42578125" style="7" customWidth="1"/>
    <col min="1026" max="1031" width="13.28515625" style="7" bestFit="1" customWidth="1"/>
    <col min="1032" max="1276" width="9.140625" style="7"/>
    <col min="1277" max="1277" width="9.140625" style="7" customWidth="1"/>
    <col min="1278" max="1278" width="4" style="7" customWidth="1"/>
    <col min="1279" max="1279" width="60.28515625" style="7" customWidth="1"/>
    <col min="1280" max="1280" width="12.42578125" style="7" bestFit="1" customWidth="1"/>
    <col min="1281" max="1281" width="11.42578125" style="7" customWidth="1"/>
    <col min="1282" max="1287" width="13.28515625" style="7" bestFit="1" customWidth="1"/>
    <col min="1288" max="1532" width="9.140625" style="7"/>
    <col min="1533" max="1533" width="9.140625" style="7" customWidth="1"/>
    <col min="1534" max="1534" width="4" style="7" customWidth="1"/>
    <col min="1535" max="1535" width="60.28515625" style="7" customWidth="1"/>
    <col min="1536" max="1536" width="12.42578125" style="7" bestFit="1" customWidth="1"/>
    <col min="1537" max="1537" width="11.42578125" style="7" customWidth="1"/>
    <col min="1538" max="1543" width="13.28515625" style="7" bestFit="1" customWidth="1"/>
    <col min="1544" max="1788" width="9.140625" style="7"/>
    <col min="1789" max="1789" width="9.140625" style="7" customWidth="1"/>
    <col min="1790" max="1790" width="4" style="7" customWidth="1"/>
    <col min="1791" max="1791" width="60.28515625" style="7" customWidth="1"/>
    <col min="1792" max="1792" width="12.42578125" style="7" bestFit="1" customWidth="1"/>
    <col min="1793" max="1793" width="11.42578125" style="7" customWidth="1"/>
    <col min="1794" max="1799" width="13.28515625" style="7" bestFit="1" customWidth="1"/>
    <col min="1800" max="2044" width="9.140625" style="7"/>
    <col min="2045" max="2045" width="9.140625" style="7" customWidth="1"/>
    <col min="2046" max="2046" width="4" style="7" customWidth="1"/>
    <col min="2047" max="2047" width="60.28515625" style="7" customWidth="1"/>
    <col min="2048" max="2048" width="12.42578125" style="7" bestFit="1" customWidth="1"/>
    <col min="2049" max="2049" width="11.42578125" style="7" customWidth="1"/>
    <col min="2050" max="2055" width="13.28515625" style="7" bestFit="1" customWidth="1"/>
    <col min="2056" max="2300" width="9.140625" style="7"/>
    <col min="2301" max="2301" width="9.140625" style="7" customWidth="1"/>
    <col min="2302" max="2302" width="4" style="7" customWidth="1"/>
    <col min="2303" max="2303" width="60.28515625" style="7" customWidth="1"/>
    <col min="2304" max="2304" width="12.42578125" style="7" bestFit="1" customWidth="1"/>
    <col min="2305" max="2305" width="11.42578125" style="7" customWidth="1"/>
    <col min="2306" max="2311" width="13.28515625" style="7" bestFit="1" customWidth="1"/>
    <col min="2312" max="2556" width="9.140625" style="7"/>
    <col min="2557" max="2557" width="9.140625" style="7" customWidth="1"/>
    <col min="2558" max="2558" width="4" style="7" customWidth="1"/>
    <col min="2559" max="2559" width="60.28515625" style="7" customWidth="1"/>
    <col min="2560" max="2560" width="12.42578125" style="7" bestFit="1" customWidth="1"/>
    <col min="2561" max="2561" width="11.42578125" style="7" customWidth="1"/>
    <col min="2562" max="2567" width="13.28515625" style="7" bestFit="1" customWidth="1"/>
    <col min="2568" max="2812" width="9.140625" style="7"/>
    <col min="2813" max="2813" width="9.140625" style="7" customWidth="1"/>
    <col min="2814" max="2814" width="4" style="7" customWidth="1"/>
    <col min="2815" max="2815" width="60.28515625" style="7" customWidth="1"/>
    <col min="2816" max="2816" width="12.42578125" style="7" bestFit="1" customWidth="1"/>
    <col min="2817" max="2817" width="11.42578125" style="7" customWidth="1"/>
    <col min="2818" max="2823" width="13.28515625" style="7" bestFit="1" customWidth="1"/>
    <col min="2824" max="3068" width="9.140625" style="7"/>
    <col min="3069" max="3069" width="9.140625" style="7" customWidth="1"/>
    <col min="3070" max="3070" width="4" style="7" customWidth="1"/>
    <col min="3071" max="3071" width="60.28515625" style="7" customWidth="1"/>
    <col min="3072" max="3072" width="12.42578125" style="7" bestFit="1" customWidth="1"/>
    <col min="3073" max="3073" width="11.42578125" style="7" customWidth="1"/>
    <col min="3074" max="3079" width="13.28515625" style="7" bestFit="1" customWidth="1"/>
    <col min="3080" max="3324" width="9.140625" style="7"/>
    <col min="3325" max="3325" width="9.140625" style="7" customWidth="1"/>
    <col min="3326" max="3326" width="4" style="7" customWidth="1"/>
    <col min="3327" max="3327" width="60.28515625" style="7" customWidth="1"/>
    <col min="3328" max="3328" width="12.42578125" style="7" bestFit="1" customWidth="1"/>
    <col min="3329" max="3329" width="11.42578125" style="7" customWidth="1"/>
    <col min="3330" max="3335" width="13.28515625" style="7" bestFit="1" customWidth="1"/>
    <col min="3336" max="3580" width="9.140625" style="7"/>
    <col min="3581" max="3581" width="9.140625" style="7" customWidth="1"/>
    <col min="3582" max="3582" width="4" style="7" customWidth="1"/>
    <col min="3583" max="3583" width="60.28515625" style="7" customWidth="1"/>
    <col min="3584" max="3584" width="12.42578125" style="7" bestFit="1" customWidth="1"/>
    <col min="3585" max="3585" width="11.42578125" style="7" customWidth="1"/>
    <col min="3586" max="3591" width="13.28515625" style="7" bestFit="1" customWidth="1"/>
    <col min="3592" max="3836" width="9.140625" style="7"/>
    <col min="3837" max="3837" width="9.140625" style="7" customWidth="1"/>
    <col min="3838" max="3838" width="4" style="7" customWidth="1"/>
    <col min="3839" max="3839" width="60.28515625" style="7" customWidth="1"/>
    <col min="3840" max="3840" width="12.42578125" style="7" bestFit="1" customWidth="1"/>
    <col min="3841" max="3841" width="11.42578125" style="7" customWidth="1"/>
    <col min="3842" max="3847" width="13.28515625" style="7" bestFit="1" customWidth="1"/>
    <col min="3848" max="4092" width="9.140625" style="7"/>
    <col min="4093" max="4093" width="9.140625" style="7" customWidth="1"/>
    <col min="4094" max="4094" width="4" style="7" customWidth="1"/>
    <col min="4095" max="4095" width="60.28515625" style="7" customWidth="1"/>
    <col min="4096" max="4096" width="12.42578125" style="7" bestFit="1" customWidth="1"/>
    <col min="4097" max="4097" width="11.42578125" style="7" customWidth="1"/>
    <col min="4098" max="4103" width="13.28515625" style="7" bestFit="1" customWidth="1"/>
    <col min="4104" max="4348" width="9.140625" style="7"/>
    <col min="4349" max="4349" width="9.140625" style="7" customWidth="1"/>
    <col min="4350" max="4350" width="4" style="7" customWidth="1"/>
    <col min="4351" max="4351" width="60.28515625" style="7" customWidth="1"/>
    <col min="4352" max="4352" width="12.42578125" style="7" bestFit="1" customWidth="1"/>
    <col min="4353" max="4353" width="11.42578125" style="7" customWidth="1"/>
    <col min="4354" max="4359" width="13.28515625" style="7" bestFit="1" customWidth="1"/>
    <col min="4360" max="4604" width="9.140625" style="7"/>
    <col min="4605" max="4605" width="9.140625" style="7" customWidth="1"/>
    <col min="4606" max="4606" width="4" style="7" customWidth="1"/>
    <col min="4607" max="4607" width="60.28515625" style="7" customWidth="1"/>
    <col min="4608" max="4608" width="12.42578125" style="7" bestFit="1" customWidth="1"/>
    <col min="4609" max="4609" width="11.42578125" style="7" customWidth="1"/>
    <col min="4610" max="4615" width="13.28515625" style="7" bestFit="1" customWidth="1"/>
    <col min="4616" max="4860" width="9.140625" style="7"/>
    <col min="4861" max="4861" width="9.140625" style="7" customWidth="1"/>
    <col min="4862" max="4862" width="4" style="7" customWidth="1"/>
    <col min="4863" max="4863" width="60.28515625" style="7" customWidth="1"/>
    <col min="4864" max="4864" width="12.42578125" style="7" bestFit="1" customWidth="1"/>
    <col min="4865" max="4865" width="11.42578125" style="7" customWidth="1"/>
    <col min="4866" max="4871" width="13.28515625" style="7" bestFit="1" customWidth="1"/>
    <col min="4872" max="5116" width="9.140625" style="7"/>
    <col min="5117" max="5117" width="9.140625" style="7" customWidth="1"/>
    <col min="5118" max="5118" width="4" style="7" customWidth="1"/>
    <col min="5119" max="5119" width="60.28515625" style="7" customWidth="1"/>
    <col min="5120" max="5120" width="12.42578125" style="7" bestFit="1" customWidth="1"/>
    <col min="5121" max="5121" width="11.42578125" style="7" customWidth="1"/>
    <col min="5122" max="5127" width="13.28515625" style="7" bestFit="1" customWidth="1"/>
    <col min="5128" max="5372" width="9.140625" style="7"/>
    <col min="5373" max="5373" width="9.140625" style="7" customWidth="1"/>
    <col min="5374" max="5374" width="4" style="7" customWidth="1"/>
    <col min="5375" max="5375" width="60.28515625" style="7" customWidth="1"/>
    <col min="5376" max="5376" width="12.42578125" style="7" bestFit="1" customWidth="1"/>
    <col min="5377" max="5377" width="11.42578125" style="7" customWidth="1"/>
    <col min="5378" max="5383" width="13.28515625" style="7" bestFit="1" customWidth="1"/>
    <col min="5384" max="5628" width="9.140625" style="7"/>
    <col min="5629" max="5629" width="9.140625" style="7" customWidth="1"/>
    <col min="5630" max="5630" width="4" style="7" customWidth="1"/>
    <col min="5631" max="5631" width="60.28515625" style="7" customWidth="1"/>
    <col min="5632" max="5632" width="12.42578125" style="7" bestFit="1" customWidth="1"/>
    <col min="5633" max="5633" width="11.42578125" style="7" customWidth="1"/>
    <col min="5634" max="5639" width="13.28515625" style="7" bestFit="1" customWidth="1"/>
    <col min="5640" max="5884" width="9.140625" style="7"/>
    <col min="5885" max="5885" width="9.140625" style="7" customWidth="1"/>
    <col min="5886" max="5886" width="4" style="7" customWidth="1"/>
    <col min="5887" max="5887" width="60.28515625" style="7" customWidth="1"/>
    <col min="5888" max="5888" width="12.42578125" style="7" bestFit="1" customWidth="1"/>
    <col min="5889" max="5889" width="11.42578125" style="7" customWidth="1"/>
    <col min="5890" max="5895" width="13.28515625" style="7" bestFit="1" customWidth="1"/>
    <col min="5896" max="6140" width="9.140625" style="7"/>
    <col min="6141" max="6141" width="9.140625" style="7" customWidth="1"/>
    <col min="6142" max="6142" width="4" style="7" customWidth="1"/>
    <col min="6143" max="6143" width="60.28515625" style="7" customWidth="1"/>
    <col min="6144" max="6144" width="12.42578125" style="7" bestFit="1" customWidth="1"/>
    <col min="6145" max="6145" width="11.42578125" style="7" customWidth="1"/>
    <col min="6146" max="6151" width="13.28515625" style="7" bestFit="1" customWidth="1"/>
    <col min="6152" max="6396" width="9.140625" style="7"/>
    <col min="6397" max="6397" width="9.140625" style="7" customWidth="1"/>
    <col min="6398" max="6398" width="4" style="7" customWidth="1"/>
    <col min="6399" max="6399" width="60.28515625" style="7" customWidth="1"/>
    <col min="6400" max="6400" width="12.42578125" style="7" bestFit="1" customWidth="1"/>
    <col min="6401" max="6401" width="11.42578125" style="7" customWidth="1"/>
    <col min="6402" max="6407" width="13.28515625" style="7" bestFit="1" customWidth="1"/>
    <col min="6408" max="6652" width="9.140625" style="7"/>
    <col min="6653" max="6653" width="9.140625" style="7" customWidth="1"/>
    <col min="6654" max="6654" width="4" style="7" customWidth="1"/>
    <col min="6655" max="6655" width="60.28515625" style="7" customWidth="1"/>
    <col min="6656" max="6656" width="12.42578125" style="7" bestFit="1" customWidth="1"/>
    <col min="6657" max="6657" width="11.42578125" style="7" customWidth="1"/>
    <col min="6658" max="6663" width="13.28515625" style="7" bestFit="1" customWidth="1"/>
    <col min="6664" max="6908" width="9.140625" style="7"/>
    <col min="6909" max="6909" width="9.140625" style="7" customWidth="1"/>
    <col min="6910" max="6910" width="4" style="7" customWidth="1"/>
    <col min="6911" max="6911" width="60.28515625" style="7" customWidth="1"/>
    <col min="6912" max="6912" width="12.42578125" style="7" bestFit="1" customWidth="1"/>
    <col min="6913" max="6913" width="11.42578125" style="7" customWidth="1"/>
    <col min="6914" max="6919" width="13.28515625" style="7" bestFit="1" customWidth="1"/>
    <col min="6920" max="7164" width="9.140625" style="7"/>
    <col min="7165" max="7165" width="9.140625" style="7" customWidth="1"/>
    <col min="7166" max="7166" width="4" style="7" customWidth="1"/>
    <col min="7167" max="7167" width="60.28515625" style="7" customWidth="1"/>
    <col min="7168" max="7168" width="12.42578125" style="7" bestFit="1" customWidth="1"/>
    <col min="7169" max="7169" width="11.42578125" style="7" customWidth="1"/>
    <col min="7170" max="7175" width="13.28515625" style="7" bestFit="1" customWidth="1"/>
    <col min="7176" max="7420" width="9.140625" style="7"/>
    <col min="7421" max="7421" width="9.140625" style="7" customWidth="1"/>
    <col min="7422" max="7422" width="4" style="7" customWidth="1"/>
    <col min="7423" max="7423" width="60.28515625" style="7" customWidth="1"/>
    <col min="7424" max="7424" width="12.42578125" style="7" bestFit="1" customWidth="1"/>
    <col min="7425" max="7425" width="11.42578125" style="7" customWidth="1"/>
    <col min="7426" max="7431" width="13.28515625" style="7" bestFit="1" customWidth="1"/>
    <col min="7432" max="7676" width="9.140625" style="7"/>
    <col min="7677" max="7677" width="9.140625" style="7" customWidth="1"/>
    <col min="7678" max="7678" width="4" style="7" customWidth="1"/>
    <col min="7679" max="7679" width="60.28515625" style="7" customWidth="1"/>
    <col min="7680" max="7680" width="12.42578125" style="7" bestFit="1" customWidth="1"/>
    <col min="7681" max="7681" width="11.42578125" style="7" customWidth="1"/>
    <col min="7682" max="7687" width="13.28515625" style="7" bestFit="1" customWidth="1"/>
    <col min="7688" max="7932" width="9.140625" style="7"/>
    <col min="7933" max="7933" width="9.140625" style="7" customWidth="1"/>
    <col min="7934" max="7934" width="4" style="7" customWidth="1"/>
    <col min="7935" max="7935" width="60.28515625" style="7" customWidth="1"/>
    <col min="7936" max="7936" width="12.42578125" style="7" bestFit="1" customWidth="1"/>
    <col min="7937" max="7937" width="11.42578125" style="7" customWidth="1"/>
    <col min="7938" max="7943" width="13.28515625" style="7" bestFit="1" customWidth="1"/>
    <col min="7944" max="8188" width="9.140625" style="7"/>
    <col min="8189" max="8189" width="9.140625" style="7" customWidth="1"/>
    <col min="8190" max="8190" width="4" style="7" customWidth="1"/>
    <col min="8191" max="8191" width="60.28515625" style="7" customWidth="1"/>
    <col min="8192" max="8192" width="12.42578125" style="7" bestFit="1" customWidth="1"/>
    <col min="8193" max="8193" width="11.42578125" style="7" customWidth="1"/>
    <col min="8194" max="8199" width="13.28515625" style="7" bestFit="1" customWidth="1"/>
    <col min="8200" max="8444" width="9.140625" style="7"/>
    <col min="8445" max="8445" width="9.140625" style="7" customWidth="1"/>
    <col min="8446" max="8446" width="4" style="7" customWidth="1"/>
    <col min="8447" max="8447" width="60.28515625" style="7" customWidth="1"/>
    <col min="8448" max="8448" width="12.42578125" style="7" bestFit="1" customWidth="1"/>
    <col min="8449" max="8449" width="11.42578125" style="7" customWidth="1"/>
    <col min="8450" max="8455" width="13.28515625" style="7" bestFit="1" customWidth="1"/>
    <col min="8456" max="8700" width="9.140625" style="7"/>
    <col min="8701" max="8701" width="9.140625" style="7" customWidth="1"/>
    <col min="8702" max="8702" width="4" style="7" customWidth="1"/>
    <col min="8703" max="8703" width="60.28515625" style="7" customWidth="1"/>
    <col min="8704" max="8704" width="12.42578125" style="7" bestFit="1" customWidth="1"/>
    <col min="8705" max="8705" width="11.42578125" style="7" customWidth="1"/>
    <col min="8706" max="8711" width="13.28515625" style="7" bestFit="1" customWidth="1"/>
    <col min="8712" max="8956" width="9.140625" style="7"/>
    <col min="8957" max="8957" width="9.140625" style="7" customWidth="1"/>
    <col min="8958" max="8958" width="4" style="7" customWidth="1"/>
    <col min="8959" max="8959" width="60.28515625" style="7" customWidth="1"/>
    <col min="8960" max="8960" width="12.42578125" style="7" bestFit="1" customWidth="1"/>
    <col min="8961" max="8961" width="11.42578125" style="7" customWidth="1"/>
    <col min="8962" max="8967" width="13.28515625" style="7" bestFit="1" customWidth="1"/>
    <col min="8968" max="9212" width="9.140625" style="7"/>
    <col min="9213" max="9213" width="9.140625" style="7" customWidth="1"/>
    <col min="9214" max="9214" width="4" style="7" customWidth="1"/>
    <col min="9215" max="9215" width="60.28515625" style="7" customWidth="1"/>
    <col min="9216" max="9216" width="12.42578125" style="7" bestFit="1" customWidth="1"/>
    <col min="9217" max="9217" width="11.42578125" style="7" customWidth="1"/>
    <col min="9218" max="9223" width="13.28515625" style="7" bestFit="1" customWidth="1"/>
    <col min="9224" max="9468" width="9.140625" style="7"/>
    <col min="9469" max="9469" width="9.140625" style="7" customWidth="1"/>
    <col min="9470" max="9470" width="4" style="7" customWidth="1"/>
    <col min="9471" max="9471" width="60.28515625" style="7" customWidth="1"/>
    <col min="9472" max="9472" width="12.42578125" style="7" bestFit="1" customWidth="1"/>
    <col min="9473" max="9473" width="11.42578125" style="7" customWidth="1"/>
    <col min="9474" max="9479" width="13.28515625" style="7" bestFit="1" customWidth="1"/>
    <col min="9480" max="9724" width="9.140625" style="7"/>
    <col min="9725" max="9725" width="9.140625" style="7" customWidth="1"/>
    <col min="9726" max="9726" width="4" style="7" customWidth="1"/>
    <col min="9727" max="9727" width="60.28515625" style="7" customWidth="1"/>
    <col min="9728" max="9728" width="12.42578125" style="7" bestFit="1" customWidth="1"/>
    <col min="9729" max="9729" width="11.42578125" style="7" customWidth="1"/>
    <col min="9730" max="9735" width="13.28515625" style="7" bestFit="1" customWidth="1"/>
    <col min="9736" max="9980" width="9.140625" style="7"/>
    <col min="9981" max="9981" width="9.140625" style="7" customWidth="1"/>
    <col min="9982" max="9982" width="4" style="7" customWidth="1"/>
    <col min="9983" max="9983" width="60.28515625" style="7" customWidth="1"/>
    <col min="9984" max="9984" width="12.42578125" style="7" bestFit="1" customWidth="1"/>
    <col min="9985" max="9985" width="11.42578125" style="7" customWidth="1"/>
    <col min="9986" max="9991" width="13.28515625" style="7" bestFit="1" customWidth="1"/>
    <col min="9992" max="10236" width="9.140625" style="7"/>
    <col min="10237" max="10237" width="9.140625" style="7" customWidth="1"/>
    <col min="10238" max="10238" width="4" style="7" customWidth="1"/>
    <col min="10239" max="10239" width="60.28515625" style="7" customWidth="1"/>
    <col min="10240" max="10240" width="12.42578125" style="7" bestFit="1" customWidth="1"/>
    <col min="10241" max="10241" width="11.42578125" style="7" customWidth="1"/>
    <col min="10242" max="10247" width="13.28515625" style="7" bestFit="1" customWidth="1"/>
    <col min="10248" max="10492" width="9.140625" style="7"/>
    <col min="10493" max="10493" width="9.140625" style="7" customWidth="1"/>
    <col min="10494" max="10494" width="4" style="7" customWidth="1"/>
    <col min="10495" max="10495" width="60.28515625" style="7" customWidth="1"/>
    <col min="10496" max="10496" width="12.42578125" style="7" bestFit="1" customWidth="1"/>
    <col min="10497" max="10497" width="11.42578125" style="7" customWidth="1"/>
    <col min="10498" max="10503" width="13.28515625" style="7" bestFit="1" customWidth="1"/>
    <col min="10504" max="10748" width="9.140625" style="7"/>
    <col min="10749" max="10749" width="9.140625" style="7" customWidth="1"/>
    <col min="10750" max="10750" width="4" style="7" customWidth="1"/>
    <col min="10751" max="10751" width="60.28515625" style="7" customWidth="1"/>
    <col min="10752" max="10752" width="12.42578125" style="7" bestFit="1" customWidth="1"/>
    <col min="10753" max="10753" width="11.42578125" style="7" customWidth="1"/>
    <col min="10754" max="10759" width="13.28515625" style="7" bestFit="1" customWidth="1"/>
    <col min="10760" max="11004" width="9.140625" style="7"/>
    <col min="11005" max="11005" width="9.140625" style="7" customWidth="1"/>
    <col min="11006" max="11006" width="4" style="7" customWidth="1"/>
    <col min="11007" max="11007" width="60.28515625" style="7" customWidth="1"/>
    <col min="11008" max="11008" width="12.42578125" style="7" bestFit="1" customWidth="1"/>
    <col min="11009" max="11009" width="11.42578125" style="7" customWidth="1"/>
    <col min="11010" max="11015" width="13.28515625" style="7" bestFit="1" customWidth="1"/>
    <col min="11016" max="11260" width="9.140625" style="7"/>
    <col min="11261" max="11261" width="9.140625" style="7" customWidth="1"/>
    <col min="11262" max="11262" width="4" style="7" customWidth="1"/>
    <col min="11263" max="11263" width="60.28515625" style="7" customWidth="1"/>
    <col min="11264" max="11264" width="12.42578125" style="7" bestFit="1" customWidth="1"/>
    <col min="11265" max="11265" width="11.42578125" style="7" customWidth="1"/>
    <col min="11266" max="11271" width="13.28515625" style="7" bestFit="1" customWidth="1"/>
    <col min="11272" max="11516" width="9.140625" style="7"/>
    <col min="11517" max="11517" width="9.140625" style="7" customWidth="1"/>
    <col min="11518" max="11518" width="4" style="7" customWidth="1"/>
    <col min="11519" max="11519" width="60.28515625" style="7" customWidth="1"/>
    <col min="11520" max="11520" width="12.42578125" style="7" bestFit="1" customWidth="1"/>
    <col min="11521" max="11521" width="11.42578125" style="7" customWidth="1"/>
    <col min="11522" max="11527" width="13.28515625" style="7" bestFit="1" customWidth="1"/>
    <col min="11528" max="11772" width="9.140625" style="7"/>
    <col min="11773" max="11773" width="9.140625" style="7" customWidth="1"/>
    <col min="11774" max="11774" width="4" style="7" customWidth="1"/>
    <col min="11775" max="11775" width="60.28515625" style="7" customWidth="1"/>
    <col min="11776" max="11776" width="12.42578125" style="7" bestFit="1" customWidth="1"/>
    <col min="11777" max="11777" width="11.42578125" style="7" customWidth="1"/>
    <col min="11778" max="11783" width="13.28515625" style="7" bestFit="1" customWidth="1"/>
    <col min="11784" max="12028" width="9.140625" style="7"/>
    <col min="12029" max="12029" width="9.140625" style="7" customWidth="1"/>
    <col min="12030" max="12030" width="4" style="7" customWidth="1"/>
    <col min="12031" max="12031" width="60.28515625" style="7" customWidth="1"/>
    <col min="12032" max="12032" width="12.42578125" style="7" bestFit="1" customWidth="1"/>
    <col min="12033" max="12033" width="11.42578125" style="7" customWidth="1"/>
    <col min="12034" max="12039" width="13.28515625" style="7" bestFit="1" customWidth="1"/>
    <col min="12040" max="12284" width="9.140625" style="7"/>
    <col min="12285" max="12285" width="9.140625" style="7" customWidth="1"/>
    <col min="12286" max="12286" width="4" style="7" customWidth="1"/>
    <col min="12287" max="12287" width="60.28515625" style="7" customWidth="1"/>
    <col min="12288" max="12288" width="12.42578125" style="7" bestFit="1" customWidth="1"/>
    <col min="12289" max="12289" width="11.42578125" style="7" customWidth="1"/>
    <col min="12290" max="12295" width="13.28515625" style="7" bestFit="1" customWidth="1"/>
    <col min="12296" max="12540" width="9.140625" style="7"/>
    <col min="12541" max="12541" width="9.140625" style="7" customWidth="1"/>
    <col min="12542" max="12542" width="4" style="7" customWidth="1"/>
    <col min="12543" max="12543" width="60.28515625" style="7" customWidth="1"/>
    <col min="12544" max="12544" width="12.42578125" style="7" bestFit="1" customWidth="1"/>
    <col min="12545" max="12545" width="11.42578125" style="7" customWidth="1"/>
    <col min="12546" max="12551" width="13.28515625" style="7" bestFit="1" customWidth="1"/>
    <col min="12552" max="12796" width="9.140625" style="7"/>
    <col min="12797" max="12797" width="9.140625" style="7" customWidth="1"/>
    <col min="12798" max="12798" width="4" style="7" customWidth="1"/>
    <col min="12799" max="12799" width="60.28515625" style="7" customWidth="1"/>
    <col min="12800" max="12800" width="12.42578125" style="7" bestFit="1" customWidth="1"/>
    <col min="12801" max="12801" width="11.42578125" style="7" customWidth="1"/>
    <col min="12802" max="12807" width="13.28515625" style="7" bestFit="1" customWidth="1"/>
    <col min="12808" max="13052" width="9.140625" style="7"/>
    <col min="13053" max="13053" width="9.140625" style="7" customWidth="1"/>
    <col min="13054" max="13054" width="4" style="7" customWidth="1"/>
    <col min="13055" max="13055" width="60.28515625" style="7" customWidth="1"/>
    <col min="13056" max="13056" width="12.42578125" style="7" bestFit="1" customWidth="1"/>
    <col min="13057" max="13057" width="11.42578125" style="7" customWidth="1"/>
    <col min="13058" max="13063" width="13.28515625" style="7" bestFit="1" customWidth="1"/>
    <col min="13064" max="13308" width="9.140625" style="7"/>
    <col min="13309" max="13309" width="9.140625" style="7" customWidth="1"/>
    <col min="13310" max="13310" width="4" style="7" customWidth="1"/>
    <col min="13311" max="13311" width="60.28515625" style="7" customWidth="1"/>
    <col min="13312" max="13312" width="12.42578125" style="7" bestFit="1" customWidth="1"/>
    <col min="13313" max="13313" width="11.42578125" style="7" customWidth="1"/>
    <col min="13314" max="13319" width="13.28515625" style="7" bestFit="1" customWidth="1"/>
    <col min="13320" max="13564" width="9.140625" style="7"/>
    <col min="13565" max="13565" width="9.140625" style="7" customWidth="1"/>
    <col min="13566" max="13566" width="4" style="7" customWidth="1"/>
    <col min="13567" max="13567" width="60.28515625" style="7" customWidth="1"/>
    <col min="13568" max="13568" width="12.42578125" style="7" bestFit="1" customWidth="1"/>
    <col min="13569" max="13569" width="11.42578125" style="7" customWidth="1"/>
    <col min="13570" max="13575" width="13.28515625" style="7" bestFit="1" customWidth="1"/>
    <col min="13576" max="13820" width="9.140625" style="7"/>
    <col min="13821" max="13821" width="9.140625" style="7" customWidth="1"/>
    <col min="13822" max="13822" width="4" style="7" customWidth="1"/>
    <col min="13823" max="13823" width="60.28515625" style="7" customWidth="1"/>
    <col min="13824" max="13824" width="12.42578125" style="7" bestFit="1" customWidth="1"/>
    <col min="13825" max="13825" width="11.42578125" style="7" customWidth="1"/>
    <col min="13826" max="13831" width="13.28515625" style="7" bestFit="1" customWidth="1"/>
    <col min="13832" max="14076" width="9.140625" style="7"/>
    <col min="14077" max="14077" width="9.140625" style="7" customWidth="1"/>
    <col min="14078" max="14078" width="4" style="7" customWidth="1"/>
    <col min="14079" max="14079" width="60.28515625" style="7" customWidth="1"/>
    <col min="14080" max="14080" width="12.42578125" style="7" bestFit="1" customWidth="1"/>
    <col min="14081" max="14081" width="11.42578125" style="7" customWidth="1"/>
    <col min="14082" max="14087" width="13.28515625" style="7" bestFit="1" customWidth="1"/>
    <col min="14088" max="14332" width="9.140625" style="7"/>
    <col min="14333" max="14333" width="9.140625" style="7" customWidth="1"/>
    <col min="14334" max="14334" width="4" style="7" customWidth="1"/>
    <col min="14335" max="14335" width="60.28515625" style="7" customWidth="1"/>
    <col min="14336" max="14336" width="12.42578125" style="7" bestFit="1" customWidth="1"/>
    <col min="14337" max="14337" width="11.42578125" style="7" customWidth="1"/>
    <col min="14338" max="14343" width="13.28515625" style="7" bestFit="1" customWidth="1"/>
    <col min="14344" max="14588" width="9.140625" style="7"/>
    <col min="14589" max="14589" width="9.140625" style="7" customWidth="1"/>
    <col min="14590" max="14590" width="4" style="7" customWidth="1"/>
    <col min="14591" max="14591" width="60.28515625" style="7" customWidth="1"/>
    <col min="14592" max="14592" width="12.42578125" style="7" bestFit="1" customWidth="1"/>
    <col min="14593" max="14593" width="11.42578125" style="7" customWidth="1"/>
    <col min="14594" max="14599" width="13.28515625" style="7" bestFit="1" customWidth="1"/>
    <col min="14600" max="14844" width="9.140625" style="7"/>
    <col min="14845" max="14845" width="9.140625" style="7" customWidth="1"/>
    <col min="14846" max="14846" width="4" style="7" customWidth="1"/>
    <col min="14847" max="14847" width="60.28515625" style="7" customWidth="1"/>
    <col min="14848" max="14848" width="12.42578125" style="7" bestFit="1" customWidth="1"/>
    <col min="14849" max="14849" width="11.42578125" style="7" customWidth="1"/>
    <col min="14850" max="14855" width="13.28515625" style="7" bestFit="1" customWidth="1"/>
    <col min="14856" max="15100" width="9.140625" style="7"/>
    <col min="15101" max="15101" width="9.140625" style="7" customWidth="1"/>
    <col min="15102" max="15102" width="4" style="7" customWidth="1"/>
    <col min="15103" max="15103" width="60.28515625" style="7" customWidth="1"/>
    <col min="15104" max="15104" width="12.42578125" style="7" bestFit="1" customWidth="1"/>
    <col min="15105" max="15105" width="11.42578125" style="7" customWidth="1"/>
    <col min="15106" max="15111" width="13.28515625" style="7" bestFit="1" customWidth="1"/>
    <col min="15112" max="15356" width="9.140625" style="7"/>
    <col min="15357" max="15357" width="9.140625" style="7" customWidth="1"/>
    <col min="15358" max="15358" width="4" style="7" customWidth="1"/>
    <col min="15359" max="15359" width="60.28515625" style="7" customWidth="1"/>
    <col min="15360" max="15360" width="12.42578125" style="7" bestFit="1" customWidth="1"/>
    <col min="15361" max="15361" width="11.42578125" style="7" customWidth="1"/>
    <col min="15362" max="15367" width="13.28515625" style="7" bestFit="1" customWidth="1"/>
    <col min="15368" max="15612" width="9.140625" style="7"/>
    <col min="15613" max="15613" width="9.140625" style="7" customWidth="1"/>
    <col min="15614" max="15614" width="4" style="7" customWidth="1"/>
    <col min="15615" max="15615" width="60.28515625" style="7" customWidth="1"/>
    <col min="15616" max="15616" width="12.42578125" style="7" bestFit="1" customWidth="1"/>
    <col min="15617" max="15617" width="11.42578125" style="7" customWidth="1"/>
    <col min="15618" max="15623" width="13.28515625" style="7" bestFit="1" customWidth="1"/>
    <col min="15624" max="15868" width="9.140625" style="7"/>
    <col min="15869" max="15869" width="9.140625" style="7" customWidth="1"/>
    <col min="15870" max="15870" width="4" style="7" customWidth="1"/>
    <col min="15871" max="15871" width="60.28515625" style="7" customWidth="1"/>
    <col min="15872" max="15872" width="12.42578125" style="7" bestFit="1" customWidth="1"/>
    <col min="15873" max="15873" width="11.42578125" style="7" customWidth="1"/>
    <col min="15874" max="15879" width="13.28515625" style="7" bestFit="1" customWidth="1"/>
    <col min="15880" max="16124" width="9.140625" style="7"/>
    <col min="16125" max="16125" width="9.140625" style="7" customWidth="1"/>
    <col min="16126" max="16126" width="4" style="7" customWidth="1"/>
    <col min="16127" max="16127" width="60.28515625" style="7" customWidth="1"/>
    <col min="16128" max="16128" width="12.42578125" style="7" bestFit="1" customWidth="1"/>
    <col min="16129" max="16129" width="11.42578125" style="7" customWidth="1"/>
    <col min="16130" max="16135" width="13.28515625" style="7" bestFit="1" customWidth="1"/>
    <col min="16136" max="16384" width="9.140625" style="7"/>
  </cols>
  <sheetData>
    <row r="1" spans="1:19" s="1" customFormat="1" ht="51" customHeight="1">
      <c r="A1" s="29" t="s">
        <v>29</v>
      </c>
      <c r="B1" s="29"/>
      <c r="C1" s="29"/>
      <c r="D1" s="29"/>
      <c r="E1" s="29"/>
      <c r="F1" s="29"/>
      <c r="G1" s="29"/>
      <c r="H1" s="29"/>
    </row>
    <row r="2" spans="1:19" s="1" customFormat="1">
      <c r="D2" s="2"/>
      <c r="F2" s="2"/>
      <c r="G2" s="30" t="s">
        <v>3</v>
      </c>
      <c r="H2" s="30"/>
    </row>
    <row r="3" spans="1:19" s="1" customFormat="1" ht="18.75" customHeight="1">
      <c r="A3" s="31" t="s">
        <v>4</v>
      </c>
      <c r="B3" s="32" t="s">
        <v>16</v>
      </c>
      <c r="C3" s="33" t="s">
        <v>8</v>
      </c>
      <c r="D3" s="33"/>
      <c r="E3" s="33"/>
      <c r="F3" s="33"/>
      <c r="G3" s="33"/>
      <c r="H3" s="33"/>
      <c r="J3" s="35" t="s">
        <v>16</v>
      </c>
      <c r="K3" s="36"/>
      <c r="L3" s="33" t="s">
        <v>8</v>
      </c>
      <c r="M3" s="33"/>
      <c r="N3" s="33"/>
      <c r="O3" s="33"/>
      <c r="P3" s="33"/>
      <c r="Q3" s="33"/>
    </row>
    <row r="4" spans="1:19" s="1" customFormat="1">
      <c r="A4" s="31"/>
      <c r="B4" s="32"/>
      <c r="C4" s="32" t="s">
        <v>0</v>
      </c>
      <c r="D4" s="32"/>
      <c r="E4" s="32" t="s">
        <v>1</v>
      </c>
      <c r="F4" s="32"/>
      <c r="G4" s="32" t="s">
        <v>17</v>
      </c>
      <c r="H4" s="32"/>
      <c r="J4" s="37"/>
      <c r="K4" s="38"/>
      <c r="L4" s="32" t="s">
        <v>0</v>
      </c>
      <c r="M4" s="32"/>
      <c r="N4" s="32" t="s">
        <v>1</v>
      </c>
      <c r="O4" s="32"/>
      <c r="P4" s="32" t="s">
        <v>17</v>
      </c>
      <c r="Q4" s="32"/>
    </row>
    <row r="5" spans="1:19" s="1" customFormat="1" ht="58.5">
      <c r="A5" s="31"/>
      <c r="B5" s="32"/>
      <c r="C5" s="3" t="s">
        <v>7</v>
      </c>
      <c r="D5" s="4" t="s">
        <v>2</v>
      </c>
      <c r="E5" s="3" t="s">
        <v>7</v>
      </c>
      <c r="F5" s="4" t="s">
        <v>2</v>
      </c>
      <c r="G5" s="3" t="s">
        <v>7</v>
      </c>
      <c r="H5" s="4" t="s">
        <v>2</v>
      </c>
      <c r="J5" s="39"/>
      <c r="K5" s="40"/>
      <c r="L5" s="3" t="s">
        <v>7</v>
      </c>
      <c r="M5" s="4" t="s">
        <v>2</v>
      </c>
      <c r="N5" s="3" t="s">
        <v>7</v>
      </c>
      <c r="O5" s="4" t="s">
        <v>2</v>
      </c>
      <c r="P5" s="3" t="s">
        <v>7</v>
      </c>
      <c r="Q5" s="4" t="s">
        <v>2</v>
      </c>
    </row>
    <row r="6" spans="1:19" ht="19.5">
      <c r="A6" s="5" t="s">
        <v>6</v>
      </c>
      <c r="B6" s="6">
        <f>SUM(B7:B9)</f>
        <v>57841640.877000004</v>
      </c>
      <c r="C6" s="6">
        <f>SUM(C7:C9)</f>
        <v>59506733.602899991</v>
      </c>
      <c r="D6" s="16">
        <f>C6/B6</f>
        <v>1.0287870935307799</v>
      </c>
      <c r="E6" s="6">
        <f>SUM(E7:E9)</f>
        <v>59819822.305999994</v>
      </c>
      <c r="F6" s="16">
        <f>E6/C6</f>
        <v>1.0052613995785638</v>
      </c>
      <c r="G6" s="6">
        <f>SUM(G7:G9)</f>
        <v>61322856.138999999</v>
      </c>
      <c r="H6" s="16">
        <f>G6/E6</f>
        <v>1.0251260163447402</v>
      </c>
    </row>
    <row r="7" spans="1:19">
      <c r="A7" s="11" t="s">
        <v>26</v>
      </c>
      <c r="B7" s="12">
        <v>46916708.519000001</v>
      </c>
      <c r="C7" s="12">
        <v>49896707.631999992</v>
      </c>
      <c r="D7" s="17">
        <f t="shared" ref="D7:D24" si="0">C7/B7</f>
        <v>1.0635167983234197</v>
      </c>
      <c r="E7" s="12">
        <v>51731960.133999988</v>
      </c>
      <c r="F7" s="17">
        <f t="shared" ref="F7:F24" si="1">E7/C7</f>
        <v>1.0367810340420738</v>
      </c>
      <c r="G7" s="12">
        <v>53132967.112999998</v>
      </c>
      <c r="H7" s="17">
        <f t="shared" ref="H7:H24" si="2">G7/E7</f>
        <v>1.0270820393306386</v>
      </c>
    </row>
    <row r="8" spans="1:19">
      <c r="A8" s="11" t="s">
        <v>27</v>
      </c>
      <c r="B8" s="12">
        <v>3440140.2580000004</v>
      </c>
      <c r="C8" s="12">
        <v>3010008.3350000004</v>
      </c>
      <c r="D8" s="17">
        <f t="shared" si="0"/>
        <v>0.87496674823076359</v>
      </c>
      <c r="E8" s="12">
        <v>3048268.7589999996</v>
      </c>
      <c r="F8" s="17">
        <f t="shared" si="1"/>
        <v>1.0127110691206771</v>
      </c>
      <c r="G8" s="12">
        <v>3085284.4260000004</v>
      </c>
      <c r="H8" s="17">
        <f t="shared" si="2"/>
        <v>1.0121431769724085</v>
      </c>
      <c r="J8" s="7" t="s">
        <v>32</v>
      </c>
      <c r="L8" s="7" t="s">
        <v>33</v>
      </c>
    </row>
    <row r="9" spans="1:19" ht="37.5">
      <c r="A9" s="13" t="s">
        <v>28</v>
      </c>
      <c r="B9" s="12">
        <v>7484792.0999999996</v>
      </c>
      <c r="C9" s="12">
        <v>6600017.635900001</v>
      </c>
      <c r="D9" s="17">
        <f t="shared" si="0"/>
        <v>0.88179037543340733</v>
      </c>
      <c r="E9" s="12">
        <v>5039593.4129999997</v>
      </c>
      <c r="F9" s="17">
        <f t="shared" si="1"/>
        <v>0.76357271919816372</v>
      </c>
      <c r="G9" s="12">
        <v>5104604.5999999996</v>
      </c>
      <c r="H9" s="17">
        <f t="shared" si="2"/>
        <v>1.0129000857157044</v>
      </c>
      <c r="J9" s="10" t="e">
        <f>B9-#REF!</f>
        <v>#REF!</v>
      </c>
      <c r="K9" s="10"/>
      <c r="L9" s="10" t="e">
        <f>C9-#REF!</f>
        <v>#REF!</v>
      </c>
      <c r="M9" s="10" t="s">
        <v>15</v>
      </c>
      <c r="N9" s="10" t="e">
        <f>E9-#REF!</f>
        <v>#REF!</v>
      </c>
      <c r="O9" s="10" t="s">
        <v>15</v>
      </c>
      <c r="P9" s="10" t="e">
        <f>G9-#REF!</f>
        <v>#REF!</v>
      </c>
      <c r="Q9" s="10" t="s">
        <v>15</v>
      </c>
      <c r="R9" s="10"/>
    </row>
    <row r="10" spans="1:19" ht="19.5">
      <c r="A10" s="8" t="s">
        <v>5</v>
      </c>
      <c r="B10" s="9">
        <f>SUM(B11:B23)</f>
        <v>67997932.471740663</v>
      </c>
      <c r="C10" s="9">
        <f t="shared" ref="C10:G10" si="3">SUM(C11:C23)</f>
        <v>66924415.008351043</v>
      </c>
      <c r="D10" s="18">
        <f t="shared" si="0"/>
        <v>0.98421249846330605</v>
      </c>
      <c r="E10" s="9">
        <f t="shared" si="3"/>
        <v>67689889.768841892</v>
      </c>
      <c r="F10" s="18">
        <f t="shared" si="1"/>
        <v>1.0114378999113451</v>
      </c>
      <c r="G10" s="9">
        <f t="shared" si="3"/>
        <v>70446767.71433714</v>
      </c>
      <c r="H10" s="18">
        <f t="shared" si="2"/>
        <v>1.0407280607917944</v>
      </c>
      <c r="I10" s="7" t="s">
        <v>31</v>
      </c>
      <c r="J10" s="7">
        <f>350000-K10</f>
        <v>120000</v>
      </c>
      <c r="K10" s="7">
        <v>230000</v>
      </c>
      <c r="L10" s="10" t="e">
        <f>B10-#REF!</f>
        <v>#REF!</v>
      </c>
      <c r="M10" s="10" t="e">
        <f>C10-#REF!</f>
        <v>#REF!</v>
      </c>
      <c r="S10" s="7">
        <v>27500545.300000001</v>
      </c>
    </row>
    <row r="11" spans="1:19" ht="37.5">
      <c r="A11" s="11" t="s">
        <v>9</v>
      </c>
      <c r="B11" s="14">
        <v>4664951.4789354708</v>
      </c>
      <c r="C11" s="14">
        <v>4813805.9907042691</v>
      </c>
      <c r="D11" s="19">
        <f t="shared" si="0"/>
        <v>1.031909123265472</v>
      </c>
      <c r="E11" s="14">
        <v>4839023.3204399403</v>
      </c>
      <c r="F11" s="19">
        <f t="shared" si="1"/>
        <v>1.0052385430124038</v>
      </c>
      <c r="G11" s="14">
        <v>4881194.2704651225</v>
      </c>
      <c r="H11" s="19">
        <f t="shared" si="2"/>
        <v>1.0087147647846733</v>
      </c>
      <c r="I11" s="7">
        <f>B11/67997932.4717407*100</f>
        <v>6.8604313533711947</v>
      </c>
      <c r="J11" s="7">
        <f>ROUND(120000*I11/100,1)</f>
        <v>8232.5</v>
      </c>
      <c r="L11" s="10" t="e">
        <f>B11-#REF!</f>
        <v>#REF!</v>
      </c>
      <c r="M11" s="10" t="e">
        <f>C11-#REF!</f>
        <v>#REF!</v>
      </c>
    </row>
    <row r="12" spans="1:19">
      <c r="A12" s="11" t="s">
        <v>10</v>
      </c>
      <c r="B12" s="14">
        <v>12919.439033636094</v>
      </c>
      <c r="C12" s="14">
        <v>11519.400000000001</v>
      </c>
      <c r="D12" s="19">
        <f t="shared" si="0"/>
        <v>0.89163314057281784</v>
      </c>
      <c r="E12" s="14">
        <v>11667.7</v>
      </c>
      <c r="F12" s="19">
        <f t="shared" si="1"/>
        <v>1.0128739344063058</v>
      </c>
      <c r="G12" s="14">
        <v>11138.7</v>
      </c>
      <c r="H12" s="19">
        <f t="shared" si="2"/>
        <v>0.95466115858309697</v>
      </c>
      <c r="I12" s="7">
        <f t="shared" ref="I12:I23" si="4">B12/67997932.4717407*100</f>
        <v>1.8999752733666265E-2</v>
      </c>
      <c r="J12" s="7">
        <f>ROUND(120000*I12/100,1)-22.8</f>
        <v>0</v>
      </c>
      <c r="L12" s="10" t="e">
        <f>B12-#REF!</f>
        <v>#REF!</v>
      </c>
      <c r="M12" s="10" t="e">
        <f>C12-#REF!</f>
        <v>#REF!</v>
      </c>
    </row>
    <row r="13" spans="1:19" ht="75">
      <c r="A13" s="11" t="s">
        <v>18</v>
      </c>
      <c r="B13" s="14">
        <v>1682785.1370090491</v>
      </c>
      <c r="C13" s="14">
        <v>1616741.7835899997</v>
      </c>
      <c r="D13" s="19">
        <f t="shared" si="0"/>
        <v>0.96075354365416277</v>
      </c>
      <c r="E13" s="14">
        <v>1712754.8319699997</v>
      </c>
      <c r="F13" s="19">
        <f t="shared" si="1"/>
        <v>1.0593867551111358</v>
      </c>
      <c r="G13" s="14">
        <v>1746544.4092999999</v>
      </c>
      <c r="H13" s="19">
        <f t="shared" si="2"/>
        <v>1.0197282043520122</v>
      </c>
      <c r="I13" s="7">
        <f t="shared" si="4"/>
        <v>2.4747592696416154</v>
      </c>
      <c r="J13" s="7">
        <f t="shared" ref="J13:J23" si="5">ROUND(120000*I13/100,1)</f>
        <v>2969.7</v>
      </c>
      <c r="L13" s="10" t="e">
        <f>B13-#REF!</f>
        <v>#REF!</v>
      </c>
      <c r="M13" s="10" t="e">
        <f>C13-#REF!</f>
        <v>#REF!</v>
      </c>
      <c r="O13" s="10" t="e">
        <f>L9-M10</f>
        <v>#REF!</v>
      </c>
    </row>
    <row r="14" spans="1:19" ht="37.5">
      <c r="A14" s="11" t="s">
        <v>19</v>
      </c>
      <c r="B14" s="14">
        <v>6043414.1336545935</v>
      </c>
      <c r="C14" s="14">
        <v>6325489.4903309187</v>
      </c>
      <c r="D14" s="19">
        <f t="shared" si="0"/>
        <v>1.0466748348595709</v>
      </c>
      <c r="E14" s="14">
        <v>6224834.6253415672</v>
      </c>
      <c r="F14" s="19">
        <f t="shared" si="1"/>
        <v>0.9840874188245492</v>
      </c>
      <c r="G14" s="14">
        <v>6710637.3925946066</v>
      </c>
      <c r="H14" s="19">
        <f t="shared" si="2"/>
        <v>1.0780426784794115</v>
      </c>
      <c r="I14" s="7">
        <f t="shared" si="4"/>
        <v>8.8876439532425202</v>
      </c>
      <c r="J14" s="7">
        <f t="shared" si="5"/>
        <v>10665.2</v>
      </c>
      <c r="L14" s="10" t="e">
        <f>B14-#REF!</f>
        <v>#REF!</v>
      </c>
      <c r="M14" s="10" t="e">
        <f>C14-#REF!</f>
        <v>#REF!</v>
      </c>
    </row>
    <row r="15" spans="1:19" ht="37.5">
      <c r="A15" s="11" t="s">
        <v>11</v>
      </c>
      <c r="B15" s="14">
        <v>7384508.8744449634</v>
      </c>
      <c r="C15" s="14">
        <f>4616529.59986+500000</f>
        <v>5116529.5998600004</v>
      </c>
      <c r="D15" s="19">
        <f t="shared" si="0"/>
        <v>0.69287337680186223</v>
      </c>
      <c r="E15" s="14">
        <v>4537662.9163100002</v>
      </c>
      <c r="F15" s="19">
        <f t="shared" si="1"/>
        <v>0.88686341547484859</v>
      </c>
      <c r="G15" s="14">
        <v>4811578.3975198334</v>
      </c>
      <c r="H15" s="19">
        <f t="shared" si="2"/>
        <v>1.0603648808344228</v>
      </c>
      <c r="I15" s="7">
        <f t="shared" si="4"/>
        <v>10.859902067631095</v>
      </c>
      <c r="J15" s="7">
        <f t="shared" si="5"/>
        <v>13031.9</v>
      </c>
      <c r="L15" s="10" t="e">
        <f>B15-#REF!</f>
        <v>#REF!</v>
      </c>
      <c r="M15" s="10" t="e">
        <f>C15-#REF!</f>
        <v>#REF!</v>
      </c>
    </row>
    <row r="16" spans="1:19" ht="37.5">
      <c r="A16" s="11" t="s">
        <v>20</v>
      </c>
      <c r="B16" s="14">
        <v>148621.72483034976</v>
      </c>
      <c r="C16" s="14">
        <v>145094.08009936</v>
      </c>
      <c r="D16" s="19">
        <f t="shared" si="0"/>
        <v>0.97626427270295424</v>
      </c>
      <c r="E16" s="14">
        <v>144025.52731756496</v>
      </c>
      <c r="F16" s="19">
        <f t="shared" si="1"/>
        <v>0.99263544879940457</v>
      </c>
      <c r="G16" s="14">
        <v>148664.75080228454</v>
      </c>
      <c r="H16" s="19">
        <f t="shared" si="2"/>
        <v>1.0322111195919488</v>
      </c>
      <c r="I16" s="7">
        <f t="shared" si="4"/>
        <v>0.2185680055671039</v>
      </c>
      <c r="J16" s="7">
        <f t="shared" si="5"/>
        <v>262.3</v>
      </c>
      <c r="L16" s="10" t="e">
        <f>B16-#REF!</f>
        <v>#REF!</v>
      </c>
      <c r="M16" s="10" t="e">
        <f>C16-#REF!</f>
        <v>#REF!</v>
      </c>
    </row>
    <row r="17" spans="1:13">
      <c r="A17" s="11" t="s">
        <v>21</v>
      </c>
      <c r="B17" s="14">
        <v>21766034.502617266</v>
      </c>
      <c r="C17" s="14">
        <v>21356347.733898807</v>
      </c>
      <c r="D17" s="19">
        <f t="shared" si="0"/>
        <v>0.98117770287145345</v>
      </c>
      <c r="E17" s="14">
        <v>21838295.032892834</v>
      </c>
      <c r="F17" s="19">
        <f t="shared" si="1"/>
        <v>1.0225669344308828</v>
      </c>
      <c r="G17" s="14">
        <v>22653548.631505396</v>
      </c>
      <c r="H17" s="19">
        <f t="shared" si="2"/>
        <v>1.037331375795804</v>
      </c>
      <c r="I17" s="7">
        <f t="shared" si="4"/>
        <v>32.009847522441994</v>
      </c>
      <c r="J17" s="7">
        <f t="shared" si="5"/>
        <v>38411.800000000003</v>
      </c>
      <c r="K17" s="7">
        <f>K10*38/100</f>
        <v>87400</v>
      </c>
      <c r="L17" s="10" t="e">
        <f>B17-#REF!</f>
        <v>#REF!</v>
      </c>
      <c r="M17" s="10" t="e">
        <f>C17-#REF!</f>
        <v>#REF!</v>
      </c>
    </row>
    <row r="18" spans="1:13" ht="37.5">
      <c r="A18" s="11" t="s">
        <v>22</v>
      </c>
      <c r="B18" s="14">
        <v>2722755.2170717991</v>
      </c>
      <c r="C18" s="14">
        <v>2973389.2326154923</v>
      </c>
      <c r="D18" s="19">
        <f t="shared" si="0"/>
        <v>1.0920516152066138</v>
      </c>
      <c r="E18" s="14">
        <v>3037061.1391823199</v>
      </c>
      <c r="F18" s="19">
        <f t="shared" si="1"/>
        <v>1.0214139157660229</v>
      </c>
      <c r="G18" s="14">
        <v>2754327.3966513374</v>
      </c>
      <c r="H18" s="19">
        <f t="shared" si="2"/>
        <v>0.9069054821177871</v>
      </c>
      <c r="I18" s="7">
        <f t="shared" si="4"/>
        <v>4.0041735360164825</v>
      </c>
      <c r="J18" s="7">
        <f t="shared" si="5"/>
        <v>4805</v>
      </c>
      <c r="K18" s="7">
        <f>K10*62/100</f>
        <v>142600</v>
      </c>
      <c r="L18" s="10" t="e">
        <f>B18-#REF!</f>
        <v>#REF!</v>
      </c>
      <c r="M18" s="10" t="e">
        <f>C18-#REF!</f>
        <v>#REF!</v>
      </c>
    </row>
    <row r="19" spans="1:13">
      <c r="A19" s="11" t="s">
        <v>23</v>
      </c>
      <c r="B19" s="14">
        <v>9509261.0613577124</v>
      </c>
      <c r="C19" s="14">
        <v>9965674.7484871652</v>
      </c>
      <c r="D19" s="19">
        <f t="shared" si="0"/>
        <v>1.0479967564445314</v>
      </c>
      <c r="E19" s="14">
        <v>10394659.300928101</v>
      </c>
      <c r="F19" s="19">
        <f t="shared" si="1"/>
        <v>1.0430462124509992</v>
      </c>
      <c r="G19" s="14">
        <v>11291612.937267803</v>
      </c>
      <c r="H19" s="19">
        <f t="shared" si="2"/>
        <v>1.0862898542773418</v>
      </c>
      <c r="I19" s="7">
        <f t="shared" si="4"/>
        <v>13.984632643514082</v>
      </c>
      <c r="J19" s="7">
        <f t="shared" si="5"/>
        <v>16781.599999999999</v>
      </c>
      <c r="L19" s="10" t="e">
        <f>B19-#REF!</f>
        <v>#REF!</v>
      </c>
      <c r="M19" s="10" t="e">
        <f>C19-#REF!</f>
        <v>#REF!</v>
      </c>
    </row>
    <row r="20" spans="1:13">
      <c r="A20" s="11" t="s">
        <v>24</v>
      </c>
      <c r="B20" s="14">
        <v>11699912.839315642</v>
      </c>
      <c r="C20" s="14">
        <v>11929637.688165234</v>
      </c>
      <c r="D20" s="19">
        <f t="shared" si="0"/>
        <v>1.0196347487374129</v>
      </c>
      <c r="E20" s="14">
        <v>12761836.009307608</v>
      </c>
      <c r="F20" s="19">
        <f t="shared" si="1"/>
        <v>1.0697588931781183</v>
      </c>
      <c r="G20" s="14">
        <v>13711210.980268426</v>
      </c>
      <c r="H20" s="19">
        <f t="shared" si="2"/>
        <v>1.0743917231241971</v>
      </c>
      <c r="I20" s="7">
        <f t="shared" si="4"/>
        <v>17.20627732935559</v>
      </c>
      <c r="J20" s="7">
        <f>ROUND(120000*I20/100,1)+22.7</f>
        <v>20670.2</v>
      </c>
      <c r="L20" s="10" t="e">
        <f>B20-#REF!</f>
        <v>#REF!</v>
      </c>
      <c r="M20" s="10" t="e">
        <f>C20-#REF!</f>
        <v>#REF!</v>
      </c>
    </row>
    <row r="21" spans="1:13" ht="37.5">
      <c r="A21" s="15" t="s">
        <v>12</v>
      </c>
      <c r="B21" s="14">
        <v>1144973.1812602945</v>
      </c>
      <c r="C21" s="14">
        <v>842935.56964978448</v>
      </c>
      <c r="D21" s="19">
        <f t="shared" si="0"/>
        <v>0.73620551419549296</v>
      </c>
      <c r="E21" s="14">
        <v>775527.41806196002</v>
      </c>
      <c r="F21" s="19">
        <f t="shared" si="1"/>
        <v>0.92003166788200597</v>
      </c>
      <c r="G21" s="14">
        <v>725655.11244232813</v>
      </c>
      <c r="H21" s="19">
        <f t="shared" si="2"/>
        <v>0.93569240176670665</v>
      </c>
      <c r="I21" s="7">
        <f t="shared" si="4"/>
        <v>1.6838352868098376</v>
      </c>
      <c r="J21" s="7">
        <f t="shared" si="5"/>
        <v>2020.6</v>
      </c>
      <c r="L21" s="10" t="e">
        <f>B21-#REF!</f>
        <v>#REF!</v>
      </c>
      <c r="M21" s="10" t="e">
        <f>C21-#REF!</f>
        <v>#REF!</v>
      </c>
    </row>
    <row r="22" spans="1:13" ht="37.5">
      <c r="A22" s="15" t="s">
        <v>13</v>
      </c>
      <c r="B22" s="14">
        <v>164588.72320989196</v>
      </c>
      <c r="C22" s="14">
        <v>145569.65668000001</v>
      </c>
      <c r="D22" s="19">
        <f t="shared" si="0"/>
        <v>0.88444489902483869</v>
      </c>
      <c r="E22" s="14">
        <v>147687.92173</v>
      </c>
      <c r="F22" s="19">
        <f t="shared" si="1"/>
        <v>1.0145515562673648</v>
      </c>
      <c r="G22" s="14">
        <v>148852.43552</v>
      </c>
      <c r="H22" s="19">
        <f t="shared" si="2"/>
        <v>1.007884962943205</v>
      </c>
      <c r="I22" s="7">
        <f t="shared" si="4"/>
        <v>0.24204959949082788</v>
      </c>
      <c r="J22" s="7">
        <f t="shared" si="5"/>
        <v>290.5</v>
      </c>
      <c r="L22" s="10" t="e">
        <f>B22-#REF!</f>
        <v>#REF!</v>
      </c>
      <c r="M22" s="10" t="e">
        <f>C22-#REF!</f>
        <v>#REF!</v>
      </c>
    </row>
    <row r="23" spans="1:13" ht="56.25">
      <c r="A23" s="15" t="s">
        <v>14</v>
      </c>
      <c r="B23" s="14">
        <v>1053206.159</v>
      </c>
      <c r="C23" s="14">
        <v>1681680.0342699999</v>
      </c>
      <c r="D23" s="19">
        <f t="shared" si="0"/>
        <v>1.5967244588340848</v>
      </c>
      <c r="E23" s="14">
        <v>1264854.0253599999</v>
      </c>
      <c r="F23" s="19">
        <f t="shared" si="1"/>
        <v>0.75213714831850287</v>
      </c>
      <c r="G23" s="14">
        <v>851802.3</v>
      </c>
      <c r="H23" s="19">
        <f t="shared" si="2"/>
        <v>0.67343921347569102</v>
      </c>
      <c r="I23" s="7">
        <f t="shared" si="4"/>
        <v>1.5488796801839566</v>
      </c>
      <c r="J23" s="7">
        <f t="shared" si="5"/>
        <v>1858.7</v>
      </c>
      <c r="L23" s="10" t="e">
        <f>B23-#REF!</f>
        <v>#REF!</v>
      </c>
      <c r="M23" s="10" t="e">
        <f>C23-#REF!</f>
        <v>#REF!</v>
      </c>
    </row>
    <row r="24" spans="1:13" ht="37.5">
      <c r="A24" s="8" t="s">
        <v>25</v>
      </c>
      <c r="B24" s="9">
        <f>B6-B10</f>
        <v>-10156291.594740659</v>
      </c>
      <c r="C24" s="9">
        <f>C6-C10</f>
        <v>-7417681.4054510519</v>
      </c>
      <c r="D24" s="18">
        <f t="shared" si="0"/>
        <v>0.73035333184921836</v>
      </c>
      <c r="E24" s="9">
        <f>E6-E10</f>
        <v>-7870067.4628418982</v>
      </c>
      <c r="F24" s="18">
        <f t="shared" si="1"/>
        <v>1.0609875286714794</v>
      </c>
      <c r="G24" s="9">
        <f>G6-G10</f>
        <v>-9123911.5753371418</v>
      </c>
      <c r="H24" s="18">
        <f t="shared" si="2"/>
        <v>1.1593180895100583</v>
      </c>
    </row>
    <row r="26" spans="1:13" ht="58.5" customHeight="1">
      <c r="A26" s="34" t="s">
        <v>30</v>
      </c>
      <c r="B26" s="34"/>
      <c r="C26" s="34"/>
      <c r="D26" s="34"/>
      <c r="E26" s="34"/>
      <c r="F26" s="34"/>
      <c r="G26" s="34"/>
      <c r="H26" s="34"/>
    </row>
  </sheetData>
  <mergeCells count="14">
    <mergeCell ref="A26:H26"/>
    <mergeCell ref="L3:Q3"/>
    <mergeCell ref="L4:M4"/>
    <mergeCell ref="N4:O4"/>
    <mergeCell ref="P4:Q4"/>
    <mergeCell ref="J3:K5"/>
    <mergeCell ref="A1:H1"/>
    <mergeCell ref="G2:H2"/>
    <mergeCell ref="A3:A5"/>
    <mergeCell ref="B3:B5"/>
    <mergeCell ref="C3:H3"/>
    <mergeCell ref="C4:D4"/>
    <mergeCell ref="E4:F4"/>
    <mergeCell ref="G4:H4"/>
  </mergeCells>
  <pageMargins left="0.70866141732283472" right="0.70866141732283472" top="0.74803149606299213" bottom="0.74803149606299213" header="0.31496062992125984" footer="0.31496062992125984"/>
  <pageSetup paperSize="9" scale="37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A4" zoomScale="72" zoomScaleNormal="72" workbookViewId="0">
      <selection activeCell="I11" sqref="I11"/>
    </sheetView>
  </sheetViews>
  <sheetFormatPr defaultRowHeight="15"/>
  <cols>
    <col min="1" max="1" width="45.140625" customWidth="1"/>
    <col min="2" max="2" width="25.85546875" customWidth="1"/>
    <col min="3" max="3" width="22.42578125" customWidth="1"/>
    <col min="4" max="4" width="26.28515625" customWidth="1"/>
    <col min="5" max="5" width="25.5703125" customWidth="1"/>
    <col min="6" max="6" width="21.7109375" customWidth="1"/>
    <col min="7" max="7" width="22.28515625" customWidth="1"/>
    <col min="8" max="8" width="27.5703125" customWidth="1"/>
    <col min="9" max="9" width="20.42578125" customWidth="1"/>
    <col min="10" max="10" width="20.85546875" customWidth="1"/>
  </cols>
  <sheetData>
    <row r="1" spans="1:11" ht="36.75" customHeight="1">
      <c r="A1" s="41" t="s">
        <v>37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ht="18.75">
      <c r="A2" s="20"/>
      <c r="B2" s="20"/>
      <c r="C2" s="20"/>
      <c r="D2" s="20"/>
    </row>
    <row r="3" spans="1:11" ht="18.75">
      <c r="A3" s="20"/>
      <c r="B3" s="20"/>
      <c r="J3" s="42" t="s">
        <v>3</v>
      </c>
      <c r="K3" s="42"/>
    </row>
    <row r="4" spans="1:11" ht="33" customHeight="1">
      <c r="A4" s="43" t="s">
        <v>4</v>
      </c>
      <c r="B4" s="44" t="s">
        <v>38</v>
      </c>
      <c r="C4" s="45"/>
      <c r="D4" s="46"/>
      <c r="E4" s="43" t="s">
        <v>39</v>
      </c>
      <c r="F4" s="43"/>
      <c r="G4" s="43"/>
      <c r="H4" s="43" t="s">
        <v>40</v>
      </c>
      <c r="I4" s="43"/>
      <c r="J4" s="43"/>
    </row>
    <row r="5" spans="1:11" ht="29.25" customHeight="1">
      <c r="A5" s="43"/>
      <c r="B5" s="47" t="s">
        <v>41</v>
      </c>
      <c r="C5" s="48" t="s">
        <v>36</v>
      </c>
      <c r="D5" s="48"/>
      <c r="E5" s="47" t="s">
        <v>41</v>
      </c>
      <c r="F5" s="48" t="s">
        <v>36</v>
      </c>
      <c r="G5" s="48"/>
      <c r="H5" s="47" t="s">
        <v>41</v>
      </c>
      <c r="I5" s="48" t="s">
        <v>36</v>
      </c>
      <c r="J5" s="48"/>
    </row>
    <row r="6" spans="1:11" ht="84" customHeight="1">
      <c r="A6" s="43"/>
      <c r="B6" s="47"/>
      <c r="C6" s="21" t="s">
        <v>34</v>
      </c>
      <c r="D6" s="27" t="s">
        <v>42</v>
      </c>
      <c r="E6" s="47"/>
      <c r="F6" s="24" t="s">
        <v>34</v>
      </c>
      <c r="G6" s="27" t="s">
        <v>42</v>
      </c>
      <c r="H6" s="47"/>
      <c r="I6" s="24" t="s">
        <v>34</v>
      </c>
      <c r="J6" s="27" t="s">
        <v>42</v>
      </c>
    </row>
    <row r="7" spans="1:11" ht="18.75">
      <c r="A7" s="49" t="s">
        <v>6</v>
      </c>
      <c r="B7" s="50">
        <v>69950668.793650806</v>
      </c>
      <c r="C7" s="50">
        <v>54770128.717249997</v>
      </c>
      <c r="D7" s="50">
        <f>D8+D9+D10</f>
        <v>32585513.563910797</v>
      </c>
      <c r="E7" s="50">
        <v>71840720.047619045</v>
      </c>
      <c r="F7" s="50">
        <v>56350882.41548948</v>
      </c>
      <c r="G7" s="50">
        <f>G8+G9+G10</f>
        <v>32137714.416589573</v>
      </c>
      <c r="H7" s="50">
        <v>74029768.571428567</v>
      </c>
      <c r="I7" s="50">
        <v>58163790.515709996</v>
      </c>
      <c r="J7" s="50">
        <f>J8+J9+J10</f>
        <v>32033497.457528576</v>
      </c>
    </row>
    <row r="8" spans="1:11" ht="18.75">
      <c r="A8" s="23" t="s">
        <v>26</v>
      </c>
      <c r="B8" s="25">
        <v>62430587.793650798</v>
      </c>
      <c r="C8" s="25">
        <v>49564663.997000001</v>
      </c>
      <c r="D8" s="25">
        <f t="shared" ref="D8:D9" si="0">B8-C8</f>
        <v>12865923.796650797</v>
      </c>
      <c r="E8" s="25">
        <v>64712823.047619052</v>
      </c>
      <c r="F8" s="25">
        <v>51528290.729000002</v>
      </c>
      <c r="G8" s="25">
        <f t="shared" ref="G8:G26" si="1">E8-F8</f>
        <v>13184532.31861905</v>
      </c>
      <c r="H8" s="25">
        <v>66920519.571428575</v>
      </c>
      <c r="I8" s="25">
        <v>53363608.69782</v>
      </c>
      <c r="J8" s="25">
        <f t="shared" ref="J8:J26" si="2">H8-I8</f>
        <v>13556910.873608574</v>
      </c>
    </row>
    <row r="9" spans="1:11" ht="18.75">
      <c r="A9" s="23" t="s">
        <v>27</v>
      </c>
      <c r="B9" s="25">
        <v>2925154</v>
      </c>
      <c r="C9" s="25">
        <v>610538.12025000004</v>
      </c>
      <c r="D9" s="25">
        <f t="shared" si="0"/>
        <v>2314615.8797499998</v>
      </c>
      <c r="E9" s="25">
        <v>2909732</v>
      </c>
      <c r="F9" s="25">
        <v>604427.2864894782</v>
      </c>
      <c r="G9" s="25">
        <f t="shared" si="1"/>
        <v>2305304.7135105217</v>
      </c>
      <c r="H9" s="25">
        <v>2911760</v>
      </c>
      <c r="I9" s="25">
        <v>602692.3178899982</v>
      </c>
      <c r="J9" s="25">
        <f t="shared" si="2"/>
        <v>2309067.6821100018</v>
      </c>
    </row>
    <row r="10" spans="1:11" ht="18.75">
      <c r="A10" s="23" t="s">
        <v>28</v>
      </c>
      <c r="B10" s="25">
        <v>4594927</v>
      </c>
      <c r="C10" s="25">
        <v>4594926.5999999996</v>
      </c>
      <c r="D10" s="25">
        <v>17404973.887510002</v>
      </c>
      <c r="E10" s="25">
        <v>4218165</v>
      </c>
      <c r="F10" s="25">
        <v>4218164.4000000004</v>
      </c>
      <c r="G10" s="25">
        <v>16647877.384460002</v>
      </c>
      <c r="H10" s="25">
        <v>4197489</v>
      </c>
      <c r="I10" s="25">
        <v>4197489.5</v>
      </c>
      <c r="J10" s="25">
        <v>16167518.901810002</v>
      </c>
    </row>
    <row r="11" spans="1:11" ht="18.75">
      <c r="A11" s="49" t="s">
        <v>5</v>
      </c>
      <c r="B11" s="50">
        <v>71296668.415648624</v>
      </c>
      <c r="C11" s="50">
        <v>54692240.831919998</v>
      </c>
      <c r="D11" s="50">
        <f>D12+D13+D14+D15+D16+D17+D18+D19+D20+D21+D22+D23+D24+D25</f>
        <v>34009401.471238635</v>
      </c>
      <c r="E11" s="50">
        <v>72171097.190730944</v>
      </c>
      <c r="F11" s="50">
        <v>52791225.859160006</v>
      </c>
      <c r="G11" s="50">
        <f>G12+G13+G14+G15+G16+G17+G18+G19+G20+G21+G22+G23+G24+G25</f>
        <v>36027748.716030948</v>
      </c>
      <c r="H11" s="50">
        <v>72733789.711522773</v>
      </c>
      <c r="I11" s="50">
        <v>50536068.128959998</v>
      </c>
      <c r="J11" s="50">
        <f>J12+J13+J14+J15+J16+J17+J18+J19+J20+J21+J22+J23+J24+J25</f>
        <v>38365240.484372795</v>
      </c>
    </row>
    <row r="12" spans="1:11" ht="18.75">
      <c r="A12" s="23" t="s">
        <v>9</v>
      </c>
      <c r="B12" s="25">
        <v>5319430.9634004431</v>
      </c>
      <c r="C12" s="25">
        <v>2074756.1350499999</v>
      </c>
      <c r="D12" s="25">
        <v>3273519.8283504434</v>
      </c>
      <c r="E12" s="25">
        <v>5294000.004068939</v>
      </c>
      <c r="F12" s="25">
        <v>2015933.01409</v>
      </c>
      <c r="G12" s="25">
        <v>3296911.9899789393</v>
      </c>
      <c r="H12" s="25">
        <v>5300543.0244100122</v>
      </c>
      <c r="I12" s="25">
        <v>2010946.67175</v>
      </c>
      <c r="J12" s="25">
        <v>3308441.3526600124</v>
      </c>
    </row>
    <row r="13" spans="1:11" ht="18.75">
      <c r="A13" s="23" t="s">
        <v>10</v>
      </c>
      <c r="B13" s="25">
        <v>11985.611199999999</v>
      </c>
      <c r="C13" s="25">
        <v>12936.6</v>
      </c>
      <c r="D13" s="25">
        <v>11985.611199999999</v>
      </c>
      <c r="E13" s="25">
        <v>11985.8417152</v>
      </c>
      <c r="F13" s="25">
        <v>12936.6</v>
      </c>
      <c r="G13" s="25">
        <v>11985.8417152</v>
      </c>
      <c r="H13" s="25">
        <v>11986.061867238399</v>
      </c>
      <c r="I13" s="25">
        <v>12936.6</v>
      </c>
      <c r="J13" s="25">
        <v>11986.061867238399</v>
      </c>
    </row>
    <row r="14" spans="1:11" ht="37.5">
      <c r="A14" s="23" t="s">
        <v>18</v>
      </c>
      <c r="B14" s="22">
        <v>1656806.9432380511</v>
      </c>
      <c r="C14" s="25">
        <v>1490505.7270799999</v>
      </c>
      <c r="D14" s="25">
        <v>208509.51615805126</v>
      </c>
      <c r="E14" s="25">
        <v>1589402.7000516385</v>
      </c>
      <c r="F14" s="22">
        <v>1422555.6541199998</v>
      </c>
      <c r="G14" s="25">
        <v>209055.34593163867</v>
      </c>
      <c r="H14" s="25">
        <v>1592725.6313136248</v>
      </c>
      <c r="I14" s="25">
        <v>1358008.1541199998</v>
      </c>
      <c r="J14" s="25">
        <v>276925.77719362493</v>
      </c>
    </row>
    <row r="15" spans="1:11" ht="18.75">
      <c r="A15" s="23" t="s">
        <v>19</v>
      </c>
      <c r="B15" s="22">
        <v>6550924.6854802091</v>
      </c>
      <c r="C15" s="25">
        <v>4479524.8711700002</v>
      </c>
      <c r="D15" s="25">
        <v>2873640.169820209</v>
      </c>
      <c r="E15" s="25">
        <v>6569057.6513743317</v>
      </c>
      <c r="F15" s="22">
        <v>4491763.2685699994</v>
      </c>
      <c r="G15" s="25">
        <v>2770869.9770643325</v>
      </c>
      <c r="H15" s="25">
        <v>6625770.6879807953</v>
      </c>
      <c r="I15" s="25">
        <v>4535013.2206800003</v>
      </c>
      <c r="J15" s="25">
        <v>2795369.8714907952</v>
      </c>
    </row>
    <row r="16" spans="1:11" ht="18.75">
      <c r="A16" s="23" t="s">
        <v>11</v>
      </c>
      <c r="B16" s="22">
        <v>5509937.5224066712</v>
      </c>
      <c r="C16" s="25">
        <v>2524022.5615300001</v>
      </c>
      <c r="D16" s="25">
        <v>3343430.5818766709</v>
      </c>
      <c r="E16" s="25">
        <v>5309302.675376717</v>
      </c>
      <c r="F16" s="22">
        <v>2005937.8177</v>
      </c>
      <c r="G16" s="25">
        <v>3581798.686876717</v>
      </c>
      <c r="H16" s="25">
        <v>4995235.9226053748</v>
      </c>
      <c r="I16" s="25">
        <v>1679195.01134</v>
      </c>
      <c r="J16" s="25">
        <v>3518678.447885375</v>
      </c>
    </row>
    <row r="17" spans="1:10" ht="18.75">
      <c r="A17" s="23" t="s">
        <v>20</v>
      </c>
      <c r="B17" s="22">
        <v>167619.35554758995</v>
      </c>
      <c r="C17" s="25">
        <v>97447.717599999989</v>
      </c>
      <c r="D17" s="25">
        <v>76386.637947589959</v>
      </c>
      <c r="E17" s="25">
        <v>152178.1068620758</v>
      </c>
      <c r="F17" s="22">
        <v>80486.359980000008</v>
      </c>
      <c r="G17" s="25">
        <v>74401.44688207579</v>
      </c>
      <c r="H17" s="25">
        <v>152344.04668266338</v>
      </c>
      <c r="I17" s="25">
        <v>80480.259980000003</v>
      </c>
      <c r="J17" s="25">
        <v>74492.18670266337</v>
      </c>
    </row>
    <row r="18" spans="1:10" ht="18.75">
      <c r="A18" s="23" t="s">
        <v>21</v>
      </c>
      <c r="B18" s="22">
        <v>21896968.03177008</v>
      </c>
      <c r="C18" s="25">
        <v>13582550.117959999</v>
      </c>
      <c r="D18" s="25">
        <v>18621702.724810082</v>
      </c>
      <c r="E18" s="25">
        <v>22591850.921390615</v>
      </c>
      <c r="F18" s="22">
        <v>13871643.104049999</v>
      </c>
      <c r="G18" s="25">
        <v>19213573.278340615</v>
      </c>
      <c r="H18" s="25">
        <v>22856697.538641144</v>
      </c>
      <c r="I18" s="25">
        <v>13899421.883399999</v>
      </c>
      <c r="J18" s="25">
        <v>19450615.916241147</v>
      </c>
    </row>
    <row r="19" spans="1:10" ht="18.75">
      <c r="A19" s="23" t="s">
        <v>22</v>
      </c>
      <c r="B19" s="22">
        <v>3276183.4771140786</v>
      </c>
      <c r="C19" s="25">
        <v>927424.16571000009</v>
      </c>
      <c r="D19" s="25">
        <v>2370509.3114040783</v>
      </c>
      <c r="E19" s="25">
        <v>3579601.1483643097</v>
      </c>
      <c r="F19" s="22">
        <v>1103720.1092100001</v>
      </c>
      <c r="G19" s="25">
        <v>2497756.0391543098</v>
      </c>
      <c r="H19" s="25">
        <v>4132130.441259067</v>
      </c>
      <c r="I19" s="25">
        <v>929397.96571000002</v>
      </c>
      <c r="J19" s="25">
        <v>3212732.4755490669</v>
      </c>
    </row>
    <row r="20" spans="1:10" ht="18.75">
      <c r="A20" s="28" t="s">
        <v>23</v>
      </c>
      <c r="B20" s="25">
        <v>4789889.8201826429</v>
      </c>
      <c r="C20" s="25">
        <v>4290014.4099000003</v>
      </c>
      <c r="D20" s="25">
        <v>499875.41028264258</v>
      </c>
      <c r="E20" s="25">
        <v>5769398.654365317</v>
      </c>
      <c r="F20" s="25">
        <v>4234231.1905800002</v>
      </c>
      <c r="G20" s="25">
        <v>1535167.4637853168</v>
      </c>
      <c r="H20" s="25">
        <v>7052451.1777839847</v>
      </c>
      <c r="I20" s="25">
        <v>4160486.6857800004</v>
      </c>
      <c r="J20" s="25">
        <v>2891964.4920039843</v>
      </c>
    </row>
    <row r="21" spans="1:10" ht="18.75">
      <c r="A21" s="28" t="s">
        <v>24</v>
      </c>
      <c r="B21" s="25">
        <v>19337858.465779264</v>
      </c>
      <c r="C21" s="25">
        <v>18930419.258919999</v>
      </c>
      <c r="D21" s="25">
        <v>1935052.1068592644</v>
      </c>
      <c r="E21" s="25">
        <v>18389435.013677418</v>
      </c>
      <c r="F21" s="25">
        <v>17761867.85086</v>
      </c>
      <c r="G21" s="25">
        <v>2042808.3628174185</v>
      </c>
      <c r="H21" s="25">
        <v>17272567.09505292</v>
      </c>
      <c r="I21" s="25">
        <v>16608156.4672</v>
      </c>
      <c r="J21" s="25">
        <v>2053527.8278529204</v>
      </c>
    </row>
    <row r="22" spans="1:10" ht="18.75">
      <c r="A22" s="28" t="s">
        <v>12</v>
      </c>
      <c r="B22" s="25">
        <v>956431.03279676626</v>
      </c>
      <c r="C22" s="25">
        <v>850678.32</v>
      </c>
      <c r="D22" s="25">
        <v>395743.61279676633</v>
      </c>
      <c r="E22" s="25">
        <v>972526.84374559845</v>
      </c>
      <c r="F22" s="25">
        <v>601559.52</v>
      </c>
      <c r="G22" s="25">
        <v>394374.32374559843</v>
      </c>
      <c r="H22" s="25">
        <v>836626.9751848178</v>
      </c>
      <c r="I22" s="25">
        <v>465166.86</v>
      </c>
      <c r="J22" s="25">
        <v>371460.11518481781</v>
      </c>
    </row>
    <row r="23" spans="1:10" ht="18.75">
      <c r="A23" s="28" t="s">
        <v>13</v>
      </c>
      <c r="B23" s="25">
        <v>167928.03382283801</v>
      </c>
      <c r="C23" s="25">
        <v>33496.896999999997</v>
      </c>
      <c r="D23" s="25">
        <v>134431.13682283802</v>
      </c>
      <c r="E23" s="25">
        <v>167968.8168287818</v>
      </c>
      <c r="F23" s="25">
        <v>33537.68</v>
      </c>
      <c r="G23" s="25">
        <v>134431.1368287818</v>
      </c>
      <c r="H23" s="25">
        <v>168007.76583114095</v>
      </c>
      <c r="I23" s="25">
        <v>33576.629000000001</v>
      </c>
      <c r="J23" s="25">
        <v>134431.13683114096</v>
      </c>
    </row>
    <row r="24" spans="1:10" ht="37.5">
      <c r="A24" s="23" t="s">
        <v>14</v>
      </c>
      <c r="B24" s="22">
        <v>1654704.47291</v>
      </c>
      <c r="C24" s="25">
        <v>1390089.65</v>
      </c>
      <c r="D24" s="25">
        <v>264614.8229100001</v>
      </c>
      <c r="E24" s="25">
        <v>1774388.8129099999</v>
      </c>
      <c r="F24" s="22">
        <v>1509773.99</v>
      </c>
      <c r="G24" s="25">
        <v>264614.82290999987</v>
      </c>
      <c r="H24" s="25">
        <v>1736703.3429100001</v>
      </c>
      <c r="I24" s="25">
        <v>1472088.52</v>
      </c>
      <c r="J24" s="25">
        <v>264614.8229100001</v>
      </c>
    </row>
    <row r="25" spans="1:10" ht="56.25">
      <c r="A25" s="23" t="s">
        <v>35</v>
      </c>
      <c r="B25" s="22">
        <v>0</v>
      </c>
      <c r="C25" s="25">
        <v>4008374.4</v>
      </c>
      <c r="D25" s="25">
        <v>0</v>
      </c>
      <c r="E25" s="25">
        <v>0</v>
      </c>
      <c r="F25" s="22">
        <v>3645279.7</v>
      </c>
      <c r="G25" s="25">
        <v>0</v>
      </c>
      <c r="H25" s="25">
        <v>0</v>
      </c>
      <c r="I25" s="25">
        <v>3291193.2</v>
      </c>
      <c r="J25" s="25">
        <v>0</v>
      </c>
    </row>
    <row r="26" spans="1:10" ht="37.5">
      <c r="A26" s="49" t="s">
        <v>25</v>
      </c>
      <c r="B26" s="50">
        <f>B7-B11</f>
        <v>-1345999.6219978184</v>
      </c>
      <c r="C26" s="50">
        <f t="shared" ref="C26:J26" si="3">C7-C11</f>
        <v>77887.88532999903</v>
      </c>
      <c r="D26" s="50">
        <f t="shared" si="3"/>
        <v>-1423887.9073278382</v>
      </c>
      <c r="E26" s="50">
        <f t="shared" si="3"/>
        <v>-330377.1431118995</v>
      </c>
      <c r="F26" s="50">
        <f t="shared" si="3"/>
        <v>3559656.5563294739</v>
      </c>
      <c r="G26" s="50">
        <f t="shared" si="3"/>
        <v>-3890034.2994413748</v>
      </c>
      <c r="H26" s="50">
        <f t="shared" si="3"/>
        <v>1295978.8599057943</v>
      </c>
      <c r="I26" s="50">
        <f t="shared" si="3"/>
        <v>7627722.3867499977</v>
      </c>
      <c r="J26" s="50">
        <f t="shared" si="3"/>
        <v>-6331743.0268442184</v>
      </c>
    </row>
    <row r="28" spans="1:10">
      <c r="D28" s="26"/>
      <c r="E28" s="26"/>
      <c r="F28" s="26"/>
      <c r="G28" s="26"/>
      <c r="H28" s="26"/>
      <c r="I28" s="26"/>
      <c r="J28" s="26"/>
    </row>
  </sheetData>
  <mergeCells count="12">
    <mergeCell ref="A1:J1"/>
    <mergeCell ref="J3:K3"/>
    <mergeCell ref="A4:A6"/>
    <mergeCell ref="B4:D4"/>
    <mergeCell ref="B5:B6"/>
    <mergeCell ref="C5:D5"/>
    <mergeCell ref="E4:G4"/>
    <mergeCell ref="H4:J4"/>
    <mergeCell ref="F5:G5"/>
    <mergeCell ref="I5:J5"/>
    <mergeCell ref="E5:E6"/>
    <mergeCell ref="H5:H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Расчет ПСЭР</vt:lpstr>
      <vt:lpstr>Лист1</vt:lpstr>
      <vt:lpstr>Лист3</vt:lpstr>
      <vt:lpstr>'Расчет ПСЭР'!Заголовки_для_печати</vt:lpstr>
      <vt:lpstr>'Расчет ПСЭР'!Область_печати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2016-11-29T15:23:34Z</dcterms:modified>
</cp:coreProperties>
</file>