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00" yWindow="45" windowWidth="17310" windowHeight="7350"/>
  </bookViews>
  <sheets>
    <sheet name="Table1" sheetId="1" r:id="rId1"/>
    <sheet name="Лист1" sheetId="2" r:id="rId2"/>
  </sheets>
  <definedNames>
    <definedName name="_xlnm._FilterDatabase" localSheetId="0" hidden="1">Table1!$B$4:$B$25</definedName>
    <definedName name="Z_14BDC7E5_2D9F_4134_ADBB_FC21B817255A_.wvu.FilterData" localSheetId="0" hidden="1">Table1!$B$4:$B$25</definedName>
    <definedName name="Z_1578C322_F54D_4D61_9839_6379970D0E7A_.wvu.FilterData" localSheetId="0" hidden="1">Table1!$B$4:$B$25</definedName>
    <definedName name="Z_27FFAAC6_90A0_4A27_92F3_BF8C4F2AD4EF_.wvu.FilterData" localSheetId="0" hidden="1">Table1!$B$4:$B$25</definedName>
    <definedName name="Z_48C53D35_BE1D_4009_89B1_1E0D36F3BF9E_.wvu.FilterData" localSheetId="0" hidden="1">Table1!$B$4:$B$25</definedName>
    <definedName name="Z_48C53D35_BE1D_4009_89B1_1E0D36F3BF9E_.wvu.PrintArea" localSheetId="0" hidden="1">Table1!$B$1:$E$25</definedName>
    <definedName name="Z_48C53D35_BE1D_4009_89B1_1E0D36F3BF9E_.wvu.PrintTitles" localSheetId="0" hidden="1">Table1!$3:$3</definedName>
    <definedName name="Z_49219DB8_EB06_4505_8B6A_F413C56D00AD_.wvu.FilterData" localSheetId="0" hidden="1">Table1!$B$4:$B$25</definedName>
    <definedName name="Z_49219DB8_EB06_4505_8B6A_F413C56D00AD_.wvu.PrintTitles" localSheetId="0" hidden="1">Table1!$3:$3</definedName>
    <definedName name="Z_50A4C116_B78D_4F56_8889_6E668096DCBB_.wvu.FilterData" localSheetId="0" hidden="1">Table1!$B$4:$B$25</definedName>
    <definedName name="Z_5A3CCC71_FEF3_43BF_AA15_E600F78C3479_.wvu.FilterData" localSheetId="0" hidden="1">Table1!$B$4:$B$25</definedName>
    <definedName name="Z_5A3CCC71_FEF3_43BF_AA15_E600F78C3479_.wvu.PrintArea" localSheetId="0" hidden="1">Table1!$B$1:$B$25</definedName>
    <definedName name="Z_5A3CCC71_FEF3_43BF_AA15_E600F78C3479_.wvu.PrintTitles" localSheetId="0" hidden="1">Table1!$3:$3</definedName>
    <definedName name="Z_5A3CCC71_FEF3_43BF_AA15_E600F78C3479_.wvu.Rows" localSheetId="0" hidden="1">Table1!#REF!</definedName>
    <definedName name="Z_73510616_A23E_4365_8BA3_A00BB0976B6C_.wvu.FilterData" localSheetId="0" hidden="1">Table1!$B$4:$B$25</definedName>
    <definedName name="Z_73510616_A23E_4365_8BA3_A00BB0976B6C_.wvu.PrintTitles" localSheetId="0" hidden="1">Table1!$3:$3</definedName>
    <definedName name="Z_74F899C2_6B72_46B5_B2B3_75180863993A_.wvu.FilterData" localSheetId="0" hidden="1">Table1!$B$4:$B$25</definedName>
    <definedName name="Z_753F8035_19F1_46AB_B849_EE021AB3FABA_.wvu.FilterData" localSheetId="0" hidden="1">Table1!$B$4:$B$25</definedName>
    <definedName name="Z_7BFE7861_72DE_4344_A00E_C5718E0113EB_.wvu.FilterData" localSheetId="0" hidden="1">Table1!$B$4:$B$25</definedName>
    <definedName name="Z_7E1FCA43_9FDD_483B_A72F_4D79B6190581_.wvu.FilterData" localSheetId="0" hidden="1">Table1!$B$4:$B$25</definedName>
    <definedName name="Z_86849D50_2E85_438F_84F7_EA62A1B29E15_.wvu.FilterData" localSheetId="0" hidden="1">Table1!$B$4:$B$25</definedName>
    <definedName name="Z_8A045A8D_6F8C_4F46_AB84_BBB32B6A062D_.wvu.FilterData" localSheetId="0" hidden="1">Table1!$B$4:$B$25</definedName>
    <definedName name="Z_8A045A8D_6F8C_4F46_AB84_BBB32B6A062D_.wvu.PrintTitles" localSheetId="0" hidden="1">Table1!$3:$3</definedName>
    <definedName name="Z_8B16288D_944E_4AA2_910F_67DDF21D227E_.wvu.FilterData" localSheetId="0" hidden="1">Table1!$B$4:$B$25</definedName>
    <definedName name="Z_8E142D9B_FF18_42A2_B21D_76A799D51A1E_.wvu.FilterData" localSheetId="0" hidden="1">Table1!$B$4:$B$25</definedName>
    <definedName name="Z_9A2F5CA3_0B2C_49B8_A8C5_3F74B85B5F25_.wvu.FilterData" localSheetId="0" hidden="1">Table1!$B$4:$B$25</definedName>
    <definedName name="Z_9A2F5CA3_0B2C_49B8_A8C5_3F74B85B5F25_.wvu.PrintArea" localSheetId="0" hidden="1">Table1!$B$1:$B$25</definedName>
    <definedName name="Z_9A2F5CA3_0B2C_49B8_A8C5_3F74B85B5F25_.wvu.PrintTitles" localSheetId="0" hidden="1">Table1!$3:$3</definedName>
    <definedName name="Z_9D08D47E_5F99_4100_8D75_FF751E99FC19_.wvu.FilterData" localSheetId="0" hidden="1">Table1!$B$4:$B$25</definedName>
    <definedName name="Z_A2E13DEC_25E6_4388_8F5C_78F51C6CE8B3_.wvu.FilterData" localSheetId="0" hidden="1">Table1!$B$4:$B$25</definedName>
    <definedName name="Z_AB38DE60_FC21_4970_B178_2593C7EAB5EC_.wvu.FilterData" localSheetId="0" hidden="1">Table1!$B$4:$B$25</definedName>
    <definedName name="Z_BE62F12D_3C8B_43D8_921E_A727C8DA2B64_.wvu.FilterData" localSheetId="0" hidden="1">Table1!$B$4:$B$25</definedName>
    <definedName name="Z_D9167750_8FAE_4A45_B9C1_BE539C2445E0_.wvu.FilterData" localSheetId="0" hidden="1">Table1!#REF!</definedName>
    <definedName name="Z_E1700582_F813_49A0_8837_FB907748DEB7_.wvu.FilterData" localSheetId="0" hidden="1">Table1!$B$4:$B$25</definedName>
    <definedName name="Z_E713A2C6_03D6_4BBA_BF07_8C39D7C5CECA_.wvu.FilterData" localSheetId="0" hidden="1">Table1!$B$4:$B$25</definedName>
    <definedName name="Z_F6A317E6_D843_44F5_B5BA_4DEB52A84A18_.wvu.FilterData" localSheetId="0" hidden="1">Table1!$B$4:$B$25</definedName>
    <definedName name="Z_F83439DF_CAB5_419D_AEAF_27EFB8C4343A_.wvu.FilterData" localSheetId="0" hidden="1">Table1!$B$4:$B$25</definedName>
    <definedName name="_xlnm.Print_Titles" localSheetId="0">Table1!$3:$3</definedName>
  </definedNames>
  <calcPr calcId="145621"/>
  <customWorkbookViews>
    <customWorkbookView name="Kazmina - Личное представление" guid="{8A045A8D-6F8C-4F46-AB84-BBB32B6A062D}" mergeInterval="0" personalView="1" maximized="1" xWindow="1" yWindow="1" windowWidth="1436" windowHeight="679" activeSheetId="1"/>
    <customWorkbookView name="Виктория Викторовна Ионова - Личное представление" guid="{73510616-A23E-4365-8BA3-A00BB0976B6C}" mergeInterval="0" personalView="1" xWindow="9" yWindow="31" windowWidth="1424" windowHeight="631" activeSheetId="1"/>
    <customWorkbookView name="chernecova - Личное представление" guid="{86849D50-2E85-438F-84F7-EA62A1B29E15}" mergeInterval="0" personalView="1" maximized="1" xWindow="1" yWindow="1" windowWidth="1436" windowHeight="670" activeSheetId="1"/>
    <customWorkbookView name="Глаголева - Личное представление" guid="{48C53D35-BE1D-4009-89B1-1E0D36F3BF9E}" mergeInterval="0" personalView="1" xWindow="20" yWindow="37" windowWidth="847" windowHeight="597" activeSheetId="1"/>
    <customWorkbookView name="Михаил Александрович Селезнев - Личное представление" guid="{9A2F5CA3-0B2C-49B8-A8C5-3F74B85B5F25}" mergeInterval="0" personalView="1" maximized="1" windowWidth="1920" windowHeight="788" activeSheetId="1"/>
    <customWorkbookView name="Марина Анатольевна Меркулова - Личное представление" guid="{5A3CCC71-FEF3-43BF-AA15-E600F78C3479}" mergeInterval="0" personalView="1" maximized="1" windowWidth="1436" windowHeight="661" activeSheetId="1"/>
    <customWorkbookView name="Ольга Ильинична Чернецова - Личное представление" guid="{7BFE7861-72DE-4344-A00E-C5718E0113EB}" mergeInterval="0" personalView="1" maximized="1" xWindow="1" yWindow="1" windowWidth="1141" windowHeight="537" activeSheetId="1"/>
    <customWorkbookView name="Елена Валерьевна Данилюк - Личное представление" guid="{14BDC7E5-2D9F-4134-ADBB-FC21B817255A}" mergeInterval="0" personalView="1" maximized="1" xWindow="1" yWindow="1" windowWidth="1409" windowHeight="742" activeSheetId="1"/>
    <customWorkbookView name="Татьяна Михайловна Пелепец - Личное представление" guid="{49219DB8-EB06-4505-8B6A-F413C56D00AD}" mergeInterval="0" personalView="1" maximized="1" xWindow="1" yWindow="1" windowWidth="1436" windowHeight="624" activeSheetId="1"/>
  </customWorkbookViews>
</workbook>
</file>

<file path=xl/calcChain.xml><?xml version="1.0" encoding="utf-8"?>
<calcChain xmlns="http://schemas.openxmlformats.org/spreadsheetml/2006/main">
  <c r="H238" i="2" l="1"/>
  <c r="H237" i="2"/>
  <c r="C237" i="2"/>
  <c r="H236" i="2"/>
  <c r="H235" i="2"/>
  <c r="H234" i="2"/>
  <c r="C233" i="2"/>
  <c r="H233" i="2" s="1"/>
  <c r="H232" i="2"/>
  <c r="H231" i="2"/>
  <c r="H230" i="2"/>
  <c r="H229" i="2"/>
  <c r="C228" i="2"/>
  <c r="H228" i="2" s="1"/>
  <c r="C227" i="2"/>
  <c r="H227" i="2" s="1"/>
  <c r="K226" i="2"/>
  <c r="J226" i="2"/>
  <c r="I226" i="2"/>
  <c r="H226" i="2"/>
  <c r="I225" i="2"/>
  <c r="G224" i="2"/>
  <c r="K224" i="2" s="1"/>
  <c r="F224" i="2"/>
  <c r="J224" i="2" s="1"/>
  <c r="E224" i="2"/>
  <c r="I224" i="2" s="1"/>
  <c r="D224" i="2"/>
  <c r="H224" i="2" s="1"/>
  <c r="C224" i="2"/>
  <c r="I223" i="2"/>
  <c r="G222" i="2"/>
  <c r="F222" i="2"/>
  <c r="E222" i="2"/>
  <c r="D222" i="2"/>
  <c r="I222" i="2" s="1"/>
  <c r="H221" i="2"/>
  <c r="I220" i="2"/>
  <c r="H220" i="2"/>
  <c r="H219" i="2"/>
  <c r="G218" i="2"/>
  <c r="F218" i="2"/>
  <c r="E218" i="2"/>
  <c r="I218" i="2" s="1"/>
  <c r="D218" i="2"/>
  <c r="H218" i="2" s="1"/>
  <c r="C218" i="2"/>
  <c r="I217" i="2"/>
  <c r="I216" i="2"/>
  <c r="H215" i="2"/>
  <c r="I214" i="2"/>
  <c r="H214" i="2"/>
  <c r="H213" i="2"/>
  <c r="I212" i="2"/>
  <c r="I211" i="2"/>
  <c r="H211" i="2"/>
  <c r="I210" i="2"/>
  <c r="H210" i="2"/>
  <c r="H209" i="2"/>
  <c r="I208" i="2"/>
  <c r="H208" i="2"/>
  <c r="I207" i="2"/>
  <c r="H207" i="2"/>
  <c r="I206" i="2"/>
  <c r="H206" i="2"/>
  <c r="I205" i="2"/>
  <c r="H204" i="2"/>
  <c r="I203" i="2"/>
  <c r="H203" i="2"/>
  <c r="I202" i="2"/>
  <c r="H202" i="2"/>
  <c r="I201" i="2"/>
  <c r="H201" i="2"/>
  <c r="K200" i="2"/>
  <c r="J200" i="2"/>
  <c r="I200" i="2"/>
  <c r="I199" i="2"/>
  <c r="H199" i="2"/>
  <c r="I198" i="2"/>
  <c r="H198" i="2"/>
  <c r="I197" i="2"/>
  <c r="I196" i="2"/>
  <c r="H196" i="2"/>
  <c r="I195" i="2"/>
  <c r="H195" i="2"/>
  <c r="K194" i="2"/>
  <c r="J194" i="2"/>
  <c r="I194" i="2"/>
  <c r="H194" i="2"/>
  <c r="K193" i="2"/>
  <c r="J193" i="2"/>
  <c r="I193" i="2"/>
  <c r="H193" i="2"/>
  <c r="K192" i="2"/>
  <c r="J192" i="2"/>
  <c r="I192" i="2"/>
  <c r="H192" i="2"/>
  <c r="G191" i="2"/>
  <c r="K191" i="2" s="1"/>
  <c r="F191" i="2"/>
  <c r="J191" i="2" s="1"/>
  <c r="E191" i="2"/>
  <c r="I191" i="2" s="1"/>
  <c r="D191" i="2"/>
  <c r="H191" i="2" s="1"/>
  <c r="C191" i="2"/>
  <c r="K190" i="2"/>
  <c r="J190" i="2"/>
  <c r="I190" i="2"/>
  <c r="H190" i="2"/>
  <c r="I189" i="2"/>
  <c r="K188" i="2"/>
  <c r="J188" i="2"/>
  <c r="I188" i="2"/>
  <c r="H188" i="2"/>
  <c r="K187" i="2"/>
  <c r="J187" i="2"/>
  <c r="I187" i="2"/>
  <c r="H187" i="2"/>
  <c r="I186" i="2"/>
  <c r="J185" i="2"/>
  <c r="I185" i="2"/>
  <c r="K184" i="2"/>
  <c r="J184" i="2"/>
  <c r="I184" i="2"/>
  <c r="H184" i="2"/>
  <c r="J183" i="2"/>
  <c r="I183" i="2"/>
  <c r="H183" i="2"/>
  <c r="H182" i="2"/>
  <c r="K181" i="2"/>
  <c r="J181" i="2"/>
  <c r="I181" i="2"/>
  <c r="H181" i="2"/>
  <c r="K180" i="2"/>
  <c r="J180" i="2"/>
  <c r="I180" i="2"/>
  <c r="H180" i="2"/>
  <c r="K179" i="2"/>
  <c r="J179" i="2"/>
  <c r="I179" i="2"/>
  <c r="H179" i="2"/>
  <c r="K178" i="2"/>
  <c r="J178" i="2"/>
  <c r="I178" i="2"/>
  <c r="H178" i="2"/>
  <c r="K177" i="2"/>
  <c r="J177" i="2"/>
  <c r="I177" i="2"/>
  <c r="H177" i="2"/>
  <c r="K176" i="2"/>
  <c r="J176" i="2"/>
  <c r="I176" i="2"/>
  <c r="H176" i="2"/>
  <c r="K175" i="2"/>
  <c r="J175" i="2"/>
  <c r="I175" i="2"/>
  <c r="H175" i="2"/>
  <c r="K174" i="2"/>
  <c r="J174" i="2"/>
  <c r="I174" i="2"/>
  <c r="H174" i="2"/>
  <c r="I173" i="2"/>
  <c r="K172" i="2"/>
  <c r="J172" i="2"/>
  <c r="I172" i="2"/>
  <c r="H172" i="2"/>
  <c r="K171" i="2"/>
  <c r="J171" i="2"/>
  <c r="I171" i="2"/>
  <c r="H171" i="2"/>
  <c r="G170" i="2"/>
  <c r="K170" i="2" s="1"/>
  <c r="F170" i="2"/>
  <c r="J170" i="2" s="1"/>
  <c r="E170" i="2"/>
  <c r="I170" i="2" s="1"/>
  <c r="D170" i="2"/>
  <c r="H170" i="2" s="1"/>
  <c r="C170" i="2"/>
  <c r="I169" i="2"/>
  <c r="K168" i="2"/>
  <c r="J168" i="2"/>
  <c r="J167" i="2"/>
  <c r="K166" i="2"/>
  <c r="J166" i="2"/>
  <c r="I166" i="2"/>
  <c r="H165" i="2"/>
  <c r="H164" i="2"/>
  <c r="H163" i="2"/>
  <c r="I162" i="2"/>
  <c r="H162" i="2"/>
  <c r="K161" i="2"/>
  <c r="J161" i="2"/>
  <c r="I161" i="2"/>
  <c r="I160" i="2"/>
  <c r="H160" i="2"/>
  <c r="I159" i="2"/>
  <c r="H159" i="2"/>
  <c r="H158" i="2"/>
  <c r="I157" i="2"/>
  <c r="H157" i="2"/>
  <c r="K156" i="2"/>
  <c r="J156" i="2"/>
  <c r="I156" i="2"/>
  <c r="H156" i="2"/>
  <c r="I155" i="2"/>
  <c r="H154" i="2"/>
  <c r="I153" i="2"/>
  <c r="H153" i="2"/>
  <c r="I152" i="2"/>
  <c r="H152" i="2"/>
  <c r="I151" i="2"/>
  <c r="H151" i="2"/>
  <c r="H150" i="2"/>
  <c r="I149" i="2"/>
  <c r="H149" i="2"/>
  <c r="I148" i="2"/>
  <c r="H148" i="2"/>
  <c r="I147" i="2"/>
  <c r="H147" i="2"/>
  <c r="K146" i="2"/>
  <c r="J146" i="2"/>
  <c r="I146" i="2"/>
  <c r="H146" i="2"/>
  <c r="I145" i="2"/>
  <c r="H145" i="2"/>
  <c r="H144" i="2"/>
  <c r="I143" i="2"/>
  <c r="H143" i="2"/>
  <c r="I142" i="2"/>
  <c r="H142" i="2"/>
  <c r="I141" i="2"/>
  <c r="H141" i="2"/>
  <c r="J140" i="2"/>
  <c r="I140" i="2"/>
  <c r="H140" i="2"/>
  <c r="I139" i="2"/>
  <c r="I138" i="2"/>
  <c r="H138" i="2"/>
  <c r="I137" i="2"/>
  <c r="H137" i="2"/>
  <c r="H136" i="2"/>
  <c r="I135" i="2"/>
  <c r="H135" i="2"/>
  <c r="I134" i="2"/>
  <c r="H134" i="2"/>
  <c r="I133" i="2"/>
  <c r="H133" i="2"/>
  <c r="I132" i="2"/>
  <c r="H132" i="2"/>
  <c r="I131" i="2"/>
  <c r="H131" i="2"/>
  <c r="G130" i="2"/>
  <c r="K130" i="2" s="1"/>
  <c r="F130" i="2"/>
  <c r="J130" i="2" s="1"/>
  <c r="E130" i="2"/>
  <c r="I130" i="2" s="1"/>
  <c r="D130" i="2"/>
  <c r="H130" i="2" s="1"/>
  <c r="C130" i="2"/>
  <c r="J129" i="2"/>
  <c r="K128" i="2"/>
  <c r="J128" i="2"/>
  <c r="I128" i="2"/>
  <c r="H128" i="2"/>
  <c r="H127" i="2"/>
  <c r="G127" i="2"/>
  <c r="K127" i="2" s="1"/>
  <c r="F127" i="2"/>
  <c r="J127" i="2" s="1"/>
  <c r="E127" i="2"/>
  <c r="I127" i="2" s="1"/>
  <c r="K126" i="2"/>
  <c r="J126" i="2"/>
  <c r="I126" i="2"/>
  <c r="H126" i="2"/>
  <c r="F125" i="2"/>
  <c r="D125" i="2"/>
  <c r="H125" i="2" s="1"/>
  <c r="C125" i="2"/>
  <c r="C124" i="2"/>
  <c r="C121" i="2" s="1"/>
  <c r="H123" i="2"/>
  <c r="H122" i="2"/>
  <c r="I120" i="2"/>
  <c r="H119" i="2"/>
  <c r="H118" i="2"/>
  <c r="C118" i="2"/>
  <c r="K117" i="2"/>
  <c r="J117" i="2"/>
  <c r="I117" i="2"/>
  <c r="H117" i="2"/>
  <c r="K116" i="2"/>
  <c r="J116" i="2"/>
  <c r="I116" i="2"/>
  <c r="H116" i="2"/>
  <c r="K115" i="2"/>
  <c r="J115" i="2"/>
  <c r="I115" i="2"/>
  <c r="H115" i="2"/>
  <c r="K114" i="2"/>
  <c r="J114" i="2"/>
  <c r="I114" i="2"/>
  <c r="H114" i="2"/>
  <c r="K113" i="2"/>
  <c r="J113" i="2"/>
  <c r="I113" i="2"/>
  <c r="H113" i="2"/>
  <c r="K112" i="2"/>
  <c r="J112" i="2"/>
  <c r="I112" i="2"/>
  <c r="H112" i="2"/>
  <c r="K111" i="2"/>
  <c r="J111" i="2"/>
  <c r="I111" i="2"/>
  <c r="H111" i="2"/>
  <c r="I110" i="2"/>
  <c r="H110" i="2"/>
  <c r="K109" i="2"/>
  <c r="J109" i="2"/>
  <c r="I109" i="2"/>
  <c r="H109" i="2"/>
  <c r="I108" i="2"/>
  <c r="H107" i="2"/>
  <c r="H106" i="2"/>
  <c r="K105" i="2"/>
  <c r="J105" i="2"/>
  <c r="I105" i="2"/>
  <c r="H105" i="2"/>
  <c r="K104" i="2"/>
  <c r="J104" i="2"/>
  <c r="H104" i="2"/>
  <c r="K103" i="2"/>
  <c r="J103" i="2"/>
  <c r="I103" i="2"/>
  <c r="H103" i="2"/>
  <c r="G102" i="2"/>
  <c r="K102" i="2" s="1"/>
  <c r="F102" i="2"/>
  <c r="J102" i="2" s="1"/>
  <c r="E102" i="2"/>
  <c r="I102" i="2" s="1"/>
  <c r="D102" i="2"/>
  <c r="H102" i="2" s="1"/>
  <c r="C102" i="2"/>
  <c r="K101" i="2"/>
  <c r="J101" i="2"/>
  <c r="I101" i="2"/>
  <c r="H101" i="2"/>
  <c r="K100" i="2"/>
  <c r="J100" i="2"/>
  <c r="I100" i="2"/>
  <c r="H100" i="2"/>
  <c r="G99" i="2"/>
  <c r="K99" i="2" s="1"/>
  <c r="F99" i="2"/>
  <c r="J99" i="2" s="1"/>
  <c r="E99" i="2"/>
  <c r="I99" i="2" s="1"/>
  <c r="D99" i="2"/>
  <c r="H99" i="2" s="1"/>
  <c r="C99" i="2"/>
  <c r="I98" i="2"/>
  <c r="H98" i="2"/>
  <c r="I97" i="2"/>
  <c r="H97" i="2"/>
  <c r="K96" i="2"/>
  <c r="J96" i="2"/>
  <c r="I96" i="2"/>
  <c r="H96" i="2"/>
  <c r="J95" i="2"/>
  <c r="I95" i="2"/>
  <c r="H95" i="2"/>
  <c r="I94" i="2"/>
  <c r="H94" i="2"/>
  <c r="G93" i="2"/>
  <c r="K93" i="2" s="1"/>
  <c r="F93" i="2"/>
  <c r="J93" i="2" s="1"/>
  <c r="E93" i="2"/>
  <c r="I93" i="2" s="1"/>
  <c r="D93" i="2"/>
  <c r="H93" i="2" s="1"/>
  <c r="C93" i="2"/>
  <c r="K92" i="2"/>
  <c r="J92" i="2"/>
  <c r="I92" i="2"/>
  <c r="H92" i="2"/>
  <c r="K91" i="2"/>
  <c r="J91" i="2"/>
  <c r="I91" i="2"/>
  <c r="H91" i="2"/>
  <c r="K90" i="2"/>
  <c r="J90" i="2"/>
  <c r="I90" i="2"/>
  <c r="H90" i="2"/>
  <c r="K89" i="2"/>
  <c r="J89" i="2"/>
  <c r="I89" i="2"/>
  <c r="H89" i="2"/>
  <c r="K88" i="2"/>
  <c r="J88" i="2"/>
  <c r="I88" i="2"/>
  <c r="H88" i="2"/>
  <c r="G87" i="2"/>
  <c r="K87" i="2" s="1"/>
  <c r="F87" i="2"/>
  <c r="J87" i="2" s="1"/>
  <c r="E87" i="2"/>
  <c r="I87" i="2" s="1"/>
  <c r="D87" i="2"/>
  <c r="H87" i="2" s="1"/>
  <c r="C87" i="2"/>
  <c r="K86" i="2"/>
  <c r="J86" i="2"/>
  <c r="I86" i="2"/>
  <c r="H86" i="2"/>
  <c r="K85" i="2"/>
  <c r="J85" i="2"/>
  <c r="I85" i="2"/>
  <c r="H85" i="2"/>
  <c r="K84" i="2"/>
  <c r="J84" i="2"/>
  <c r="I84" i="2"/>
  <c r="H84" i="2"/>
  <c r="G83" i="2"/>
  <c r="K83" i="2" s="1"/>
  <c r="F83" i="2"/>
  <c r="J83" i="2" s="1"/>
  <c r="E83" i="2"/>
  <c r="I83" i="2" s="1"/>
  <c r="D83" i="2"/>
  <c r="H83" i="2" s="1"/>
  <c r="K82" i="2"/>
  <c r="J82" i="2"/>
  <c r="I82" i="2"/>
  <c r="H82" i="2"/>
  <c r="K81" i="2"/>
  <c r="J81" i="2"/>
  <c r="I81" i="2"/>
  <c r="H81" i="2"/>
  <c r="K80" i="2"/>
  <c r="J80" i="2"/>
  <c r="I80" i="2"/>
  <c r="H80" i="2"/>
  <c r="K79" i="2"/>
  <c r="J79" i="2"/>
  <c r="I79" i="2"/>
  <c r="H79" i="2"/>
  <c r="G78" i="2"/>
  <c r="K78" i="2" s="1"/>
  <c r="F78" i="2"/>
  <c r="J78" i="2" s="1"/>
  <c r="E78" i="2"/>
  <c r="I78" i="2" s="1"/>
  <c r="D78" i="2"/>
  <c r="H78" i="2" s="1"/>
  <c r="K77" i="2"/>
  <c r="J77" i="2"/>
  <c r="I77" i="2"/>
  <c r="H77" i="2"/>
  <c r="H76" i="2"/>
  <c r="K75" i="2"/>
  <c r="J75" i="2"/>
  <c r="I75" i="2"/>
  <c r="H75" i="2"/>
  <c r="K74" i="2"/>
  <c r="J74" i="2"/>
  <c r="I74" i="2"/>
  <c r="H74" i="2"/>
  <c r="G73" i="2"/>
  <c r="K73" i="2" s="1"/>
  <c r="F73" i="2"/>
  <c r="J73" i="2" s="1"/>
  <c r="E73" i="2"/>
  <c r="I73" i="2" s="1"/>
  <c r="D73" i="2"/>
  <c r="H73" i="2" s="1"/>
  <c r="G72" i="2"/>
  <c r="E72" i="2"/>
  <c r="C72" i="2"/>
  <c r="H71" i="2"/>
  <c r="K70" i="2"/>
  <c r="J70" i="2"/>
  <c r="I70" i="2"/>
  <c r="H70" i="2"/>
  <c r="I69" i="2"/>
  <c r="K68" i="2"/>
  <c r="J68" i="2"/>
  <c r="I68" i="2"/>
  <c r="H68" i="2"/>
  <c r="K67" i="2"/>
  <c r="J67" i="2"/>
  <c r="I67" i="2"/>
  <c r="H67" i="2"/>
  <c r="K66" i="2"/>
  <c r="J66" i="2"/>
  <c r="I66" i="2"/>
  <c r="H66" i="2"/>
  <c r="K65" i="2"/>
  <c r="J65" i="2"/>
  <c r="I65" i="2"/>
  <c r="H65" i="2"/>
  <c r="K64" i="2"/>
  <c r="J64" i="2"/>
  <c r="I64" i="2"/>
  <c r="H64" i="2"/>
  <c r="G63" i="2"/>
  <c r="K63" i="2" s="1"/>
  <c r="F63" i="2"/>
  <c r="J63" i="2" s="1"/>
  <c r="E63" i="2"/>
  <c r="I63" i="2" s="1"/>
  <c r="D63" i="2"/>
  <c r="H63" i="2" s="1"/>
  <c r="C63" i="2"/>
  <c r="G62" i="2"/>
  <c r="E62" i="2"/>
  <c r="C62" i="2"/>
  <c r="I61" i="2"/>
  <c r="H61" i="2"/>
  <c r="I60" i="2"/>
  <c r="H59" i="2"/>
  <c r="I58" i="2"/>
  <c r="I57" i="2"/>
  <c r="C57" i="2"/>
  <c r="H57" i="2" s="1"/>
  <c r="K56" i="2"/>
  <c r="J56" i="2"/>
  <c r="I56" i="2"/>
  <c r="H56" i="2"/>
  <c r="K55" i="2"/>
  <c r="J55" i="2"/>
  <c r="I55" i="2"/>
  <c r="H55" i="2"/>
  <c r="K54" i="2"/>
  <c r="J54" i="2"/>
  <c r="I54" i="2"/>
  <c r="H54" i="2"/>
  <c r="I53" i="2"/>
  <c r="H53" i="2"/>
  <c r="K52" i="2"/>
  <c r="J52" i="2"/>
  <c r="I52" i="2"/>
  <c r="K51" i="2"/>
  <c r="J51" i="2"/>
  <c r="I51" i="2"/>
  <c r="H51" i="2"/>
  <c r="K50" i="2"/>
  <c r="J50" i="2"/>
  <c r="I50" i="2"/>
  <c r="H50" i="2"/>
  <c r="K49" i="2"/>
  <c r="J49" i="2"/>
  <c r="I49" i="2"/>
  <c r="H49" i="2"/>
  <c r="K48" i="2"/>
  <c r="J48" i="2"/>
  <c r="I48" i="2"/>
  <c r="H48" i="2"/>
  <c r="K47" i="2"/>
  <c r="J47" i="2"/>
  <c r="I47" i="2"/>
  <c r="H47" i="2"/>
  <c r="K46" i="2"/>
  <c r="J46" i="2"/>
  <c r="I46" i="2"/>
  <c r="H46" i="2"/>
  <c r="K45" i="2"/>
  <c r="J45" i="2"/>
  <c r="I45" i="2"/>
  <c r="H45" i="2"/>
  <c r="K44" i="2"/>
  <c r="J44" i="2"/>
  <c r="I44" i="2"/>
  <c r="H44" i="2"/>
  <c r="K43" i="2"/>
  <c r="J43" i="2"/>
  <c r="I43" i="2"/>
  <c r="H43" i="2"/>
  <c r="K42" i="2"/>
  <c r="J42" i="2"/>
  <c r="I42" i="2"/>
  <c r="H42" i="2"/>
  <c r="K41" i="2"/>
  <c r="J41" i="2"/>
  <c r="I41" i="2"/>
  <c r="H41" i="2"/>
  <c r="K40" i="2"/>
  <c r="J40" i="2"/>
  <c r="I40" i="2"/>
  <c r="H40" i="2"/>
  <c r="G39" i="2"/>
  <c r="K39" i="2" s="1"/>
  <c r="F39" i="2"/>
  <c r="J39" i="2" s="1"/>
  <c r="E39" i="2"/>
  <c r="I39" i="2" s="1"/>
  <c r="D39" i="2"/>
  <c r="H39" i="2" s="1"/>
  <c r="C39" i="2"/>
  <c r="K38" i="2"/>
  <c r="J38" i="2"/>
  <c r="I38" i="2"/>
  <c r="H38" i="2"/>
  <c r="K37" i="2"/>
  <c r="J37" i="2"/>
  <c r="I37" i="2"/>
  <c r="H37" i="2"/>
  <c r="K36" i="2"/>
  <c r="J36" i="2"/>
  <c r="I36" i="2"/>
  <c r="H36" i="2"/>
  <c r="H35" i="2"/>
  <c r="G35" i="2"/>
  <c r="K35" i="2" s="1"/>
  <c r="F35" i="2"/>
  <c r="J35" i="2" s="1"/>
  <c r="E35" i="2"/>
  <c r="I35" i="2" s="1"/>
  <c r="K34" i="2"/>
  <c r="J34" i="2"/>
  <c r="I34" i="2"/>
  <c r="H34" i="2"/>
  <c r="K33" i="2"/>
  <c r="J33" i="2"/>
  <c r="I33" i="2"/>
  <c r="H33" i="2"/>
  <c r="H32" i="2"/>
  <c r="G32" i="2"/>
  <c r="K32" i="2" s="1"/>
  <c r="F32" i="2"/>
  <c r="J32" i="2" s="1"/>
  <c r="E32" i="2"/>
  <c r="I32" i="2" s="1"/>
  <c r="F31" i="2"/>
  <c r="D31" i="2"/>
  <c r="H31" i="2" s="1"/>
  <c r="C31" i="2"/>
  <c r="K30" i="2"/>
  <c r="J30" i="2"/>
  <c r="I30" i="2"/>
  <c r="H30" i="2"/>
  <c r="K29" i="2"/>
  <c r="J29" i="2"/>
  <c r="I29" i="2"/>
  <c r="H29" i="2"/>
  <c r="K28" i="2"/>
  <c r="J28" i="2"/>
  <c r="I28" i="2"/>
  <c r="H28" i="2"/>
  <c r="H27" i="2"/>
  <c r="G27" i="2"/>
  <c r="K27" i="2" s="1"/>
  <c r="F27" i="2"/>
  <c r="J27" i="2" s="1"/>
  <c r="E27" i="2"/>
  <c r="I27" i="2" s="1"/>
  <c r="K26" i="2"/>
  <c r="J26" i="2"/>
  <c r="I26" i="2"/>
  <c r="H26" i="2"/>
  <c r="F25" i="2"/>
  <c r="D25" i="2"/>
  <c r="H25" i="2" s="1"/>
  <c r="C25" i="2"/>
  <c r="H24" i="2"/>
  <c r="H23" i="2"/>
  <c r="H22" i="2"/>
  <c r="H21" i="2"/>
  <c r="K20" i="2"/>
  <c r="J20" i="2"/>
  <c r="I20" i="2"/>
  <c r="H20" i="2"/>
  <c r="K19" i="2"/>
  <c r="J19" i="2"/>
  <c r="I19" i="2"/>
  <c r="H19" i="2"/>
  <c r="K18" i="2"/>
  <c r="J18" i="2"/>
  <c r="I18" i="2"/>
  <c r="H18" i="2"/>
  <c r="K17" i="2"/>
  <c r="J17" i="2"/>
  <c r="I17" i="2"/>
  <c r="H17" i="2"/>
  <c r="I16" i="2"/>
  <c r="G16" i="2"/>
  <c r="K16" i="2" s="1"/>
  <c r="F16" i="2"/>
  <c r="J16" i="2" s="1"/>
  <c r="E16" i="2"/>
  <c r="D16" i="2"/>
  <c r="H16" i="2" s="1"/>
  <c r="C16" i="2"/>
  <c r="K15" i="2"/>
  <c r="J15" i="2"/>
  <c r="I15" i="2"/>
  <c r="H15" i="2"/>
  <c r="K14" i="2"/>
  <c r="J14" i="2"/>
  <c r="I14" i="2"/>
  <c r="H14" i="2"/>
  <c r="K13" i="2"/>
  <c r="J13" i="2"/>
  <c r="I13" i="2"/>
  <c r="H13" i="2"/>
  <c r="K12" i="2"/>
  <c r="J12" i="2"/>
  <c r="I12" i="2"/>
  <c r="H12" i="2"/>
  <c r="G11" i="2"/>
  <c r="F11" i="2"/>
  <c r="J11" i="2" s="1"/>
  <c r="E11" i="2"/>
  <c r="D11" i="2"/>
  <c r="H11" i="2" s="1"/>
  <c r="C11" i="2"/>
  <c r="H10" i="2"/>
  <c r="K9" i="2"/>
  <c r="J9" i="2"/>
  <c r="I9" i="2"/>
  <c r="H9" i="2"/>
  <c r="K8" i="2"/>
  <c r="J8" i="2"/>
  <c r="I8" i="2"/>
  <c r="H8" i="2"/>
  <c r="G7" i="2"/>
  <c r="F7" i="2"/>
  <c r="F6" i="2" s="1"/>
  <c r="J6" i="2" s="1"/>
  <c r="E7" i="2"/>
  <c r="D7" i="2"/>
  <c r="D6" i="2" s="1"/>
  <c r="C7" i="2"/>
  <c r="G6" i="2"/>
  <c r="E6" i="2"/>
  <c r="C6" i="2"/>
  <c r="C5" i="2" s="1"/>
  <c r="D5" i="2"/>
  <c r="C4" i="2"/>
  <c r="C239" i="2" s="1"/>
  <c r="H5" i="2" l="1"/>
  <c r="K6" i="2"/>
  <c r="H6" i="2"/>
  <c r="H7" i="2"/>
  <c r="J31" i="2"/>
  <c r="F5" i="2"/>
  <c r="I6" i="2"/>
  <c r="I7" i="2"/>
  <c r="K7" i="2"/>
  <c r="J7" i="2"/>
  <c r="I11" i="2"/>
  <c r="K11" i="2"/>
  <c r="J25" i="2"/>
  <c r="I72" i="2"/>
  <c r="E25" i="2"/>
  <c r="I25" i="2" s="1"/>
  <c r="G25" i="2"/>
  <c r="K25" i="2" s="1"/>
  <c r="E31" i="2"/>
  <c r="I31" i="2" s="1"/>
  <c r="G31" i="2"/>
  <c r="K31" i="2" s="1"/>
  <c r="D72" i="2"/>
  <c r="H72" i="2" s="1"/>
  <c r="F72" i="2"/>
  <c r="J72" i="2" s="1"/>
  <c r="D124" i="2"/>
  <c r="F124" i="2"/>
  <c r="E125" i="2"/>
  <c r="G125" i="2"/>
  <c r="G124" i="2" l="1"/>
  <c r="K125" i="2"/>
  <c r="F121" i="2"/>
  <c r="F62" i="2"/>
  <c r="E124" i="2"/>
  <c r="I125" i="2"/>
  <c r="D121" i="2"/>
  <c r="H121" i="2" s="1"/>
  <c r="H124" i="2"/>
  <c r="D62" i="2"/>
  <c r="E5" i="2"/>
  <c r="J125" i="2"/>
  <c r="J5" i="2"/>
  <c r="K72" i="2"/>
  <c r="G5" i="2"/>
  <c r="I5" i="2" l="1"/>
  <c r="E4" i="2"/>
  <c r="J62" i="2"/>
  <c r="K62" i="2"/>
  <c r="K124" i="2"/>
  <c r="G121" i="2"/>
  <c r="K121" i="2" s="1"/>
  <c r="K5" i="2"/>
  <c r="G4" i="2"/>
  <c r="F4" i="2"/>
  <c r="H62" i="2"/>
  <c r="D4" i="2"/>
  <c r="I62" i="2"/>
  <c r="I124" i="2"/>
  <c r="E121" i="2"/>
  <c r="I121" i="2" s="1"/>
  <c r="J124" i="2"/>
  <c r="G239" i="2" l="1"/>
  <c r="K239" i="2" s="1"/>
  <c r="K4" i="2"/>
  <c r="J121" i="2"/>
  <c r="D239" i="2"/>
  <c r="H239" i="2" s="1"/>
  <c r="H4" i="2"/>
  <c r="F239" i="2"/>
  <c r="J4" i="2"/>
  <c r="E239" i="2"/>
  <c r="I239" i="2" s="1"/>
  <c r="I4" i="2"/>
  <c r="J239" i="2" l="1"/>
</calcChain>
</file>

<file path=xl/sharedStrings.xml><?xml version="1.0" encoding="utf-8"?>
<sst xmlns="http://schemas.openxmlformats.org/spreadsheetml/2006/main" count="535" uniqueCount="514">
  <si>
    <t/>
  </si>
  <si>
    <t>Наименование</t>
  </si>
  <si>
    <t>Код бюджетной классификации Российской Федерации</t>
  </si>
  <si>
    <t>НАЛОГОВЫЕ И НЕНАЛОГОВЫЕ ДОХОДЫ</t>
  </si>
  <si>
    <t>000 1 00 00000 00 0000 000</t>
  </si>
  <si>
    <t>НАЛОГОВЫЕ ДОХОДЫ</t>
  </si>
  <si>
    <t>НАЛОГИ НА ПРИБЫЛЬ, ДОХОДЫ</t>
  </si>
  <si>
    <t>000 1 01 00000 00 0000 000</t>
  </si>
  <si>
    <t>Налог на прибыль организаций</t>
  </si>
  <si>
    <t>000 1 01 01000 00 0000 110</t>
  </si>
  <si>
    <t>Налог на доходы физических лиц</t>
  </si>
  <si>
    <t>000 1 01 02000 01 0000 110</t>
  </si>
  <si>
    <t>НАЛОГИ НА ТОВАРЫ (РАБОТЫ, УСЛУГИ), РЕАЛИЗУЕМЫЕ НА ТЕРРИТОРИИ РОССИЙСКОЙ ФЕДЕРАЦИИ</t>
  </si>
  <si>
    <t>000 1 03 00000 00 0000 000</t>
  </si>
  <si>
    <t>Акцизы на пиво, производимое на территории Российской Федерации</t>
  </si>
  <si>
    <t>000 1 03 02100 01 0000 110</t>
  </si>
  <si>
    <t>НАЛОГИ НА ИМУЩЕСТВО</t>
  </si>
  <si>
    <t>000 1 06 00000 00 0000 000</t>
  </si>
  <si>
    <t>Налог на имущество организаций по имуществу, не входящему в Единую систему газоснабжения</t>
  </si>
  <si>
    <t>000 1 06 02010 02 0000 110</t>
  </si>
  <si>
    <t>Транспортный налог</t>
  </si>
  <si>
    <t>000 1 06 04000 02 0000 110</t>
  </si>
  <si>
    <t>Налог на игорный бизнес</t>
  </si>
  <si>
    <t>000 1 06 05000 02 0000 110</t>
  </si>
  <si>
    <t>НАЛОГИ, СБОРЫ И РЕГУЛЯРНЫЕ ПЛАТЕЖИ ЗА ПОЛЬЗОВАНИЕ ПРИРОДНЫМИ РЕСУРСАМИ</t>
  </si>
  <si>
    <t>000 1 07 00000 00 0000 000</t>
  </si>
  <si>
    <t>Налог на добычу полезных ископаемых</t>
  </si>
  <si>
    <t>000 1 07 01000 01 0000 110</t>
  </si>
  <si>
    <t>Сборы за пользование объектами животного мира и за пользование объектами водных биологических ресурсов</t>
  </si>
  <si>
    <t>000 1 07 04000 01 0000 110</t>
  </si>
  <si>
    <t>ГОСУДАРСТВЕННАЯ ПОШЛИНА</t>
  </si>
  <si>
    <t>000 1 08 00000 00 0000 000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</si>
  <si>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</si>
  <si>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000 1 08 07110 01 0000 110</t>
  </si>
  <si>
    <t>Государственная пошлина за государственную регистрацию политических партий и региональных отделений политических партий</t>
  </si>
  <si>
    <t>000 1 08 07120 01 0000 110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</si>
  <si>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t>
  </si>
  <si>
    <t>000 1 08 07130 01 0000 110</t>
  </si>
  <si>
    <t>НЕНАЛОГОВЫЕ ДОХОДЫ</t>
  </si>
  <si>
    <t>ДОХОДЫ ОТ ИСПОЛЬЗОВАНИЯ ИМУЩЕСТВА, НАХОДЯЩЕГОСЯ В ГОСУДАРСТВЕННОЙ И МУНИЦИПАЛЬНОЙ СОБСТВЕННОСТИ</t>
  </si>
  <si>
    <t>000 1 11 00000 00 0000 000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</si>
  <si>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</si>
  <si>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000 1 11 01020 02 0000 120</t>
  </si>
  <si>
    <t>Проценты, полученные от предоставления бюджетных кредитов внутри страны за счет средств бюджетов субъектов Российской Федерации</t>
  </si>
  <si>
    <t>000 1 11 03020 02 0000 120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</si>
  <si>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</si>
  <si>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000 1 11 05022 02 0000 120</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</si>
  <si>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</si>
  <si>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000 1 11 05032 02 0000 120</t>
  </si>
  <si>
    <t>Доходы от сдачи в аренду имущества, составляющего казну субъекта Российской Федерации (за исключением земельных участков)</t>
  </si>
  <si>
    <t>000 1 11 05072 02 0000 120</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</si>
  <si>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</si>
  <si>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000 1 11 07012 02 0000 120</t>
  </si>
  <si>
    <t>ПЛАТЕЖИ ПРИ ПОЛЬЗОВАНИИ ПРИРОДНЫМИ РЕСУРСАМИ</t>
  </si>
  <si>
    <t>000 1 12 00000 00 0000 000</t>
  </si>
  <si>
    <t>ДОХОДЫ ОТ ОКАЗАНИЯ ПЛАТНЫХ УСЛУГ (РАБОТ) И КОМПЕНСАЦИИ ЗАТРАТ ГОСУДАРСТВА</t>
  </si>
  <si>
    <t>000 1 13 00000 00 0000 000</t>
  </si>
  <si>
    <t>Прочие доходы от оказания платных услуг (работ) получателями средств бюджетов субъектов Российской Федерации</t>
  </si>
  <si>
    <t>000 1 13 01992 02 0000 130</t>
  </si>
  <si>
    <t>Доходы, поступающие в порядке возмещения расходов, понесенных в связи с эксплуатацией имущества субъектов Российской Федерации</t>
  </si>
  <si>
    <t>000 1 13 02062 02 0000 130</t>
  </si>
  <si>
    <t>ДОХОДЫ ОТ ПРОДАЖИ МАТЕРИАЛЬНЫХ И НЕМАТЕРИАЛЬНЫХ АКТИВОВ</t>
  </si>
  <si>
    <t>000 1 14 00000 00 0000 000</t>
  </si>
  <si>
    <t>000 1 14 02023 02 0000 410</t>
  </si>
  <si>
    <t>АДМИНИСТРАТИВНЫЕ ПЛАТЕЖИ И СБОРЫ</t>
  </si>
  <si>
    <t>000 1 15 00000 00 0000 000</t>
  </si>
  <si>
    <t>Платежи, взимаемые государственными органами (организациями) субъектов Российской Федерации за выполнение определенных функций</t>
  </si>
  <si>
    <t>000 1 15 02020 02 0000 140</t>
  </si>
  <si>
    <t>Сборы, вносимые заказчиками документации, подлежащей государственной экологической экспертизе, организация и проведение которой осуществляется органами государственной власти субъектов Российской Федерации, рассчитанные в соответствии со сметой расходов на проведение государственной экологической экспертизы</t>
  </si>
  <si>
    <t>000 1 15 07020 01 0000 140</t>
  </si>
  <si>
    <t>ШТРАФЫ, САНКЦИИ, ВОЗМЕЩЕНИЕ УЩЕРБА</t>
  </si>
  <si>
    <t>000 1 16 00000 00 0000 000</t>
  </si>
  <si>
    <t>Денежные взыскания (штрафы) за нарушение законодательства о государственном регулировании цен (тарифов) в части цен (тарифов), регулируемых органами государственной власти субъектов Российской Федерации, налагаемые органами исполнительной власти субъектов Российской Федерации</t>
  </si>
  <si>
    <t>000 1 16 02030 02 0000 140</t>
  </si>
  <si>
    <t>Денежные взыскания (штрафы) за нарушение бюджетного законодательства (в части бюджетов субъектов Российской Федерации)</t>
  </si>
  <si>
    <t>000 1 16 18020 02 0000 140</t>
  </si>
  <si>
    <t>Денежные взыскания (штрафы) за нарушение законодательства Российской Федерации о пожарной безопасности</t>
  </si>
  <si>
    <t>000 1 16 27000 01 0000 140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</si>
  <si>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регионального или межмуниципального значения</t>
  </si>
  <si>
    <t>000 1 16 30012 01 0000 140</t>
  </si>
  <si>
    <t>Денежные взыскания (штрафы) за нарушение законодательства Российской Федерации о безопасности дорожного движения</t>
  </si>
  <si>
    <t>000 1 16 30020 01 0000 140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</si>
  <si>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</si>
  <si>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000 1 16 32000 02 0000 140</t>
  </si>
  <si>
    <t>000 1 16 33020 02 0000 140</t>
  </si>
  <si>
    <t>Поступления сумм в возмещение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 зачисляемые в бюджеты субъектов Российской Федерации</t>
  </si>
  <si>
    <t>000 1 16 37020 02 0000 140</t>
  </si>
  <si>
    <t>Прочие поступления от денежных взысканий (штрафов) и иных сумм в возмещение ущерба, зачисляемые в бюджеты субъектов Российской Федерации</t>
  </si>
  <si>
    <t>000 1 16 90020 02 0000 140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</si>
  <si>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</si>
  <si>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</si>
  <si>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</si>
  <si>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</si>
  <si>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на выравнивание бюджетной обеспеченности</t>
  </si>
  <si>
    <t>Субсидии бюджетам бюджетной системы Российской Федерации (межбюджетные субсидии)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</si>
  <si>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</si>
  <si>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</si>
  <si>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</si>
  <si>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</si>
  <si>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</si>
  <si>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</si>
  <si>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</si>
  <si>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</si>
  <si>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Иные межбюджетные трансферты</t>
  </si>
  <si>
    <t>БЕЗВОЗМЕЗДНЫЕ ПОСТУПЛЕНИЯ ОТ ГОСУДАРСТВЕННЫХ (МУНИЦИПАЛЬНЫХ) ОРГАНИЗАЦИЙ</t>
  </si>
  <si>
    <t>000 2 03 00000 00 0000 180</t>
  </si>
  <si>
    <t>ПРОЧИЕ БЕЗВОЗМЕЗДНЫЕ ПОСТУПЛЕНИЯ</t>
  </si>
  <si>
    <t>000 2 07 00000 00 0000 180</t>
  </si>
  <si>
    <t>Прочие безвозмездные поступления в бюджеты субъектов Российской Федерации</t>
  </si>
  <si>
    <t>000 2 07 02030 02 0000 180</t>
  </si>
  <si>
    <t>000 1 03 02230 01 0000 110</t>
  </si>
  <si>
    <t>000 1 03 02240 01 0000 110</t>
  </si>
  <si>
    <t>000 1 03 02250 01 0000 110</t>
  </si>
  <si>
    <t>000 1 13 01410 01 0000 130</t>
  </si>
  <si>
    <t>000 1 08 07380 01 0000 110</t>
  </si>
  <si>
    <t>000 1 08 07390 01 0000 110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</si>
  <si>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</si>
  <si>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</si>
  <si>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Прочие доходы от компенсации затрат бюджетов субъектов Российской Федерации</t>
  </si>
  <si>
    <t>000 1 13 02992 02 0000 130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</si>
  <si>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</si>
  <si>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</si>
  <si>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</si>
  <si>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</si>
  <si>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</si>
  <si>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</si>
  <si>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000 1 16 25086 02 0000 140</t>
  </si>
  <si>
    <t>Денежные взыскания (штрафы) за нарушение водного законодательства, установленное на водных объектах, находящихся в федеральной собственности, налагаемые исполнительными органами государственной власти субъектов Российской Федерации</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</si>
  <si>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</si>
  <si>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</si>
  <si>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населения закрытых административно-территориальных образований, обслуживаемых федеральными государственными бюджетными учреждениями здравоохранения, находящимися в ведении Федерального медико-биологического агентства</t>
  </si>
  <si>
    <t>000 2 03 02040 02 0000 180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</si>
  <si>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субъектов Российской Федерации</t>
  </si>
  <si>
    <t>Государственная пошлина по делам, рассматриваемым конституционными (уставными) судами субъектов Российской Федерации</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</si>
  <si>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</si>
  <si>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000 1 08 02020 01 0000 110</t>
  </si>
  <si>
    <t>000 1 08 06000 01 0000 110</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</si>
  <si>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</si>
  <si>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000 1 08 07400 01 0000 110</t>
  </si>
  <si>
    <t>Государственная пошлина за выдачу и обмен паспорта гражданина Российской Федерации</t>
  </si>
  <si>
    <t>000 1 08 07100 01 0000 110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</si>
  <si>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t>
  </si>
  <si>
    <t>000 1 08 07010 01 0000 110</t>
  </si>
  <si>
    <t>Государственная пошлина за государственную регистрацию прав, ограничений (обременений) прав на недвижимое имущество и сделок с ним</t>
  </si>
  <si>
    <t>000 1 08 07020 01 0000 110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</si>
  <si>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</si>
  <si>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000 1 01 01012 02 0000 110</t>
  </si>
  <si>
    <t>Налог на прибыль организаций консолидированных групп налогоплательщиков, зачисляемый в бюджеты субъектов Российской Федерации</t>
  </si>
  <si>
    <t>000 1 01 01014 02 0000 110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</si>
  <si>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</si>
  <si>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</si>
  <si>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</si>
  <si>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</si>
  <si>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</si>
  <si>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</si>
  <si>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</si>
  <si>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</si>
  <si>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Транспортный налог с организаций</t>
  </si>
  <si>
    <t>000 1 06 04011 02 0000 110</t>
  </si>
  <si>
    <t>Транспортный налог с физических лиц</t>
  </si>
  <si>
    <t>000 1 06 04012 02 0000 110</t>
  </si>
  <si>
    <t>Налог на добычу общераспространенных полезных ископаемых</t>
  </si>
  <si>
    <t>000 1 07 01020 01 0000 110</t>
  </si>
  <si>
    <t>Налог на добычу прочих полезных ископаемых (за исключением полезных ископаемых в виде природных алмазов)</t>
  </si>
  <si>
    <t>000 1 07 01030 01 0000 110</t>
  </si>
  <si>
    <t>Сбор за пользование объектами животного мира</t>
  </si>
  <si>
    <t>000 1 07 04010 01 0000 110</t>
  </si>
  <si>
    <t>Сбор за пользование объектами водных биологических ресурсов (исключая внутренние водные объекты)</t>
  </si>
  <si>
    <t>000 1 07 04020 01 0000 110</t>
  </si>
  <si>
    <t>Сбор за пользование объектами водных биологических ресурсов (по внутренним водным объектам)</t>
  </si>
  <si>
    <t>000 1 07 04030 01 0000 110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</si>
  <si>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</si>
  <si>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000 1 08 07082 01 0000 110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</si>
  <si>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</si>
  <si>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000 1 08 07142 01 0000 110</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</si>
  <si>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</si>
  <si>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000 1 08 07172 01 0000 110</t>
  </si>
  <si>
    <t>Государственная пошлина за выдачу разрешения на выброс вредных (загрязняющих) веществ в атмосферный воздух стационарных источников, находящихся на объектах хозяйственной и иной деятельности, не подлежащих федеральному государственному экологическому контролю</t>
  </si>
  <si>
    <t>000 1 08 07262 01 0000 110</t>
  </si>
  <si>
    <t>ВСЕГО</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</si>
  <si>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</si>
  <si>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</si>
  <si>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 и потребления</t>
  </si>
  <si>
    <t>000 1 12 01010 01 0000 120</t>
  </si>
  <si>
    <t>000 1 12 01030 01 0000 120</t>
  </si>
  <si>
    <t>000 1 12 01040 01 0000 120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</si>
  <si>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</si>
  <si>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000 1 12 02012 01 0000 120</t>
  </si>
  <si>
    <t>Регулярные платежи за пользование недрами при пользовании недрами на территории Российской Федерации</t>
  </si>
  <si>
    <t>000 1 12 02030 01 0000 120</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</si>
  <si>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 местного значения</t>
  </si>
  <si>
    <t>000 1 12 02052 01 0000 120</t>
  </si>
  <si>
    <t>Сборы за участие в конкурсе (аукционе) на право пользования участками недр местного значения</t>
  </si>
  <si>
    <t>000 1 12 02102 02 0000 120</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</si>
  <si>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</si>
  <si>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000 1 12 04013 02 0000 120</t>
  </si>
  <si>
    <t>Плата за использование лесов, расположенных на землях лесного фонда, в части, превышающей минимальный размер арендной платы</t>
  </si>
  <si>
    <t>000 1 12 04014 02 0000 120</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</si>
  <si>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</si>
  <si>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000 1 12 04015 02 0000 120</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</si>
  <si>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</si>
  <si>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Дотации бюджетам бюджетной системы Российской Федерации</t>
  </si>
  <si>
    <t>Субвенции бюджетам бюджетной системы Российской Федерации</t>
  </si>
  <si>
    <t>000 2 07 02010 02 0000 180</t>
  </si>
  <si>
    <t>БЕЗВОЗМЕЗДНЫЕ ПОСТУПЛЕНИЯ ОТ НЕГОСУДАРСТВЕННЫХ ОРГАНИЗАЦИЙ</t>
  </si>
  <si>
    <t>000 2 04 00000 00 0000 000</t>
  </si>
  <si>
    <t>000 2 04 02099 02 0000 180</t>
  </si>
  <si>
    <t>Субсидии бюджетам субъектов Российской Федерации на поддержку племенного крупного рогатого скота молочного направления</t>
  </si>
  <si>
    <t>000 1 13 02040 01 0000 130</t>
  </si>
  <si>
    <t>000 1 14 02022 02 0000 440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</si>
  <si>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</si>
  <si>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Прочие безвозмездные поступления от негосударственных организаций в бюджеты субъектов Российской Федерации</t>
  </si>
  <si>
    <t>Субвенции бюджетам субъектов Российской Федерации на обеспечение жильем граждан, уволенных с военной службы (службы), и приравненных к ним лиц</t>
  </si>
  <si>
    <t>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</si>
  <si>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Субсидии бюджетам субъектов Российской Федерации на софинансирование региональных программ повышения мобильности трудовых ресурсов</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</si>
  <si>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</si>
  <si>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Доходы, поступающие в порядке возмещения бюджету субъекта Российской Федерации расходов, направленных на покрытие процессуальных издержек</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</si>
  <si>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t>
  </si>
  <si>
    <t>Государственная пошлина за выдачу исполнительными органами государственной власти субъектов Российской Федерации документа об утверждении нормативов образования отходов производства и потребления и лимитов на их размещение, а также за переоформление и выдачу дубликата указанного документа</t>
  </si>
  <si>
    <t>000 1 08 07282 01 0000 110</t>
  </si>
  <si>
    <t>Денежные взыскания (штрафы) за нарушение законодательства о налогах и сборах, предусмотренные статьей 129.2 Налогового кодекса Российской Федерации</t>
  </si>
  <si>
    <t>000 1 16 03020 02 0000 140</t>
  </si>
  <si>
    <t>Субсидия бюджетам субъектов Российской Федерации на поддержку отрасли культуры</t>
  </si>
  <si>
    <t>Субсидии бюджетам субъектов Российской Федерации на оказание содействия достижению целевых показателей реализации региональных программ развития агропромышленного комплекса</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</si>
  <si>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t>
  </si>
  <si>
    <t>Дотации бюджету Мурманской области в целях обеспечения сбалансированности бюджета городского округа Мурманска</t>
  </si>
  <si>
    <t>Субсидии бюджетам субъектов Российской Федерации на  адресную финансовую поддержку спортивных организаций, осуществляющих подготовку спортивного резерва для сборных команд Российской Федерации</t>
  </si>
  <si>
    <t>Субсидии бюджетам субъектов Российской Федерации на реализацию отдельных мероприятий государственной программы Российской Федерации "Развитие здравоохранения"</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</si>
  <si>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</si>
  <si>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</si>
  <si>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</si>
  <si>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Единая субвенция бюджетам субъектов Российской Федерации и бюджету г.Байконура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</si>
  <si>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</si>
  <si>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</si>
  <si>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</si>
  <si>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000 2 02 10000 00 0000 151</t>
  </si>
  <si>
    <t>000 2 02 20000 00 0000 151</t>
  </si>
  <si>
    <t>000 2 02 30000 00 0000 151</t>
  </si>
  <si>
    <t>000 2 02 40000 00 0000 151</t>
  </si>
  <si>
    <t>Платежи при пользовании недрами</t>
  </si>
  <si>
    <t>Плата за негативное воздействие на окружающую среду</t>
  </si>
  <si>
    <t>000 1 12 01000 01 0000 120</t>
  </si>
  <si>
    <t>000 1 12 02000 01 0000 120</t>
  </si>
  <si>
    <t>000 1 12 04000 02 0000 120</t>
  </si>
  <si>
    <t>Плата за использование лесов</t>
  </si>
  <si>
    <t>000 2 02 01001 02 0000 151,             000 2 02 15001 02 0000 151*</t>
  </si>
  <si>
    <t>000 2 02 01003 02 0000 151,             000 2 02 15009 02 0000 151*</t>
  </si>
  <si>
    <t>000 2 02 01007 02 0000 151,             000 2 02 15010 02 0000 151*</t>
  </si>
  <si>
    <t>000 2 02 01003 02 0000 151,             000 2 02 15140 02 0000 151*</t>
  </si>
  <si>
    <t>000 2 02 02133 02 0000 151,             000 2 02 25081 02 0000 151*</t>
  </si>
  <si>
    <t>000 2 02 02184 02 0000 151,                 000 2 02 25541 02 0000 151*</t>
  </si>
  <si>
    <t>000 2 02 02208 02 0000 151,             000 2 02 25382 02 0000 151*</t>
  </si>
  <si>
    <t>000 2 02 02226 02 0000 151,                 000 2 02 25238 02 0000 151*</t>
  </si>
  <si>
    <t>000 2 02 02258 02 0000 151,              000 2 02 25446 02 0000 151*</t>
  </si>
  <si>
    <t>000 2 02 25519 02 0000 151*</t>
  </si>
  <si>
    <t>000 2 02 25543 02 0000 151*</t>
  </si>
  <si>
    <t>000 2 02 03001 02 0000 151,                 000 2 02 35250 02 0000 151*</t>
  </si>
  <si>
    <t>000 2 02 03004 02 0000 151,             000 2 02 35220 02 0000 151*</t>
  </si>
  <si>
    <t>000 2 02 03011 02 0000 151,                 000 2 02 35240 02 0000 151*</t>
  </si>
  <si>
    <t>000 2 02 03012 02 0000 151,             000 2 02 35280 02 0000 151*</t>
  </si>
  <si>
    <t>000 2 02 03015 02 0000 151,                 000 2 02 35118 02 0000 151*</t>
  </si>
  <si>
    <t>000 2 02 03018 02 0000 151,             000 2 02 35129 02 0000 151*</t>
  </si>
  <si>
    <t>000 2 02 03019 02 0000 151,             000 2 02 35128 02 0000 151*</t>
  </si>
  <si>
    <t>000 2 02 03020 02 0000 151,             000 2 02 35260 02 0000 151*</t>
  </si>
  <si>
    <t>000 2 02 03025 02 0000 151,             000 2 02 35290 02 0000 151*</t>
  </si>
  <si>
    <t>000 2 02 03053 02 0000 151,                 000 2 02 35270 02 0000 151*</t>
  </si>
  <si>
    <t>000 2 02 03069 02 0000 151,                 000 2 02 35134 02 0000 151*</t>
  </si>
  <si>
    <t>000 2 02 03070 02 0000 151,                 000 2 02 35135 02 0000 151*</t>
  </si>
  <si>
    <t>000 2 02 03077 02 0000 151,                    000 2 02 35485 02 0000 151*</t>
  </si>
  <si>
    <t>000 2 02 03122 02 0000 151,             000 2 02 35380 02 0000 151*</t>
  </si>
  <si>
    <t>000 2 02 03123 02 0000 151,                000 2 02 35137 02 0000 151*</t>
  </si>
  <si>
    <t>000 2 02 03998 02 0000 151,                 000 2 02 35900 02 0000 151*</t>
  </si>
  <si>
    <t>000 2 02 04001 02 0000 151,                 000 2 02 45141 02 0000 151*</t>
  </si>
  <si>
    <t>000 2 02 04017 02 0000 151,                000 2 02 45161 02 0000 151*</t>
  </si>
  <si>
    <t>000 2 02 04047 02 0000 151,            000 2 02 45197 02 0000 151*</t>
  </si>
  <si>
    <t>000 1 08 07340 01 0000 110</t>
  </si>
  <si>
    <t>ЗАДОЛЖЕННОСТЬ И ПЕРЕРАСЧЕТЫ ПО ОТМЕНЕННЫМ НАЛОГАМ, 
СБОРАМ И ИНЫМ ОБЯЗАТЕЛЬНЫМ ПЛАТЕЖАМ</t>
  </si>
  <si>
    <t>000 1 09 00000 00 0000 110</t>
  </si>
  <si>
    <t>Налог с владельцев транспортных средств и налог на приобретение автотранспортных средств</t>
  </si>
  <si>
    <t>000 1 09 04020 02 0000 110</t>
  </si>
  <si>
    <t>Налог с продаж</t>
  </si>
  <si>
    <t>000 1 09 06010 02 0000 110</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</si>
  <si>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t>
  </si>
  <si>
    <t>000 1 09 11020 02 0000 110</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</si>
  <si>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</si>
  <si>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000 1 11 05100 02 0000 120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</si>
  <si>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</si>
  <si>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000 1 14 02022 02 0000 410</t>
  </si>
  <si>
    <t>Доходы от реализации недвижимого имущества бюджетных, автономных учреждений, находящегося в собственности субъекта Российской Федерации, в части реализации основных средств</t>
  </si>
  <si>
    <t>000 1 14 02028 02 0000 410</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</si>
  <si>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</si>
  <si>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000 1 14 06022 02 0000 430</t>
  </si>
  <si>
    <t>Денежные взыскания (штрафы) за нарушение водного законодательства, установленное на водных объектах, находящихся в собственности субъектов Российской Федерации</t>
  </si>
  <si>
    <t>000 1 16 25082 02 0000 140</t>
  </si>
  <si>
    <t>Денежные взыскания (штрафы) за нарушение законодательства о рекламе</t>
  </si>
  <si>
    <t>000 1 16 26000 01 0000 140</t>
  </si>
  <si>
    <t>Прочие неналоговые доходы бюджетов субъектов Российской Федерации</t>
  </si>
  <si>
    <t>000 1 17 05020 02 0000 180</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</si>
  <si>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t>
  </si>
  <si>
    <t>000 2 02 02009 02 0000 151</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</si>
  <si>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</si>
  <si>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000 2 02 02046 02 0000 151</t>
  </si>
  <si>
    <t>Субсидии бюджетам субъектов Российской Федерации на реализацию федеральных целевых программ</t>
  </si>
  <si>
    <t>000 2 02 02051 02 0000 151</t>
  </si>
  <si>
    <t>Субсидии бюджетам субъектов Российской Федерации на поощрение лучших учителей</t>
  </si>
  <si>
    <t>000 2 02 02067 02 0000 151</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</si>
  <si>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t>
  </si>
  <si>
    <t>000 2 02 02077 02 0000 151</t>
  </si>
  <si>
    <t>Субсидии бюджетам субъектов Российской Федерации на реализацию мероприятий Государственного плана подготовки управленческих кадров для организаций народного хозяйства Российской Федерации</t>
  </si>
  <si>
    <t>000 2 02 02103 02 0000 151</t>
  </si>
  <si>
    <t>Субсидии бюджетам субъектов Российской Федерации на софинансирование социальных программ субъектов Российской Федерации, связанных с укреплением материально-технической базы учреждений социального обслуживания населения и оказанием адресной социальной помощи неработающим пенсионерам, обучением компьютерной грамотности неработающих пенсионеров</t>
  </si>
  <si>
    <t>000 2 02 02118 02 0000 151</t>
  </si>
  <si>
    <t>Субсидии бюджетам субъектов Российской Федерации на приобретение специализированной лесопожарной техники и оборудования</t>
  </si>
  <si>
    <t>000 2 02 02124 02 0000 151</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</si>
  <si>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</si>
  <si>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000 2 02 02172 02 0000 151</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</si>
  <si>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</si>
  <si>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000 2 02 02173 02 0000 151</t>
  </si>
  <si>
    <t>Субсидии бюджетам субъектов Российской Федерации на возмещение части затрат на приобретение семян с учетом доставки в районы Крайнего Севера и приравненные к ним местности</t>
  </si>
  <si>
    <t>000 2 02 02179 02 0000 151</t>
  </si>
  <si>
    <t>Субсидии бюджетам субъектов Российской Федерации на возмещение части процентной ставки по инвестиционным кредитам (займам) на развитие растениеводства, переработки и развитие инфраструктуры и логистического обеспечения рынков продукции растениеводства</t>
  </si>
  <si>
    <t>000 2 02 02182 02 0000 151</t>
  </si>
  <si>
    <t>Субсидии бюджетам субъектов Российской Федерации на поддержку племенного животноводства</t>
  </si>
  <si>
    <t>000 2 02 02185 02 0000 151</t>
  </si>
  <si>
    <t>Субсидии бюджетам субъектов Российской Федерации на 1 килограмм реализованного и (или) отгруженного на собственную переработку молока</t>
  </si>
  <si>
    <t>000 2 02 02186 02 0000 151</t>
  </si>
  <si>
    <t>Субсидии бюджетам субъектов Российской Федерации на возмещение части затрат по наращиванию поголовья северных оленей, маралов и мясных табунных лошадей</t>
  </si>
  <si>
    <t>000 2 02 02188 02 0000 151</t>
  </si>
  <si>
    <t>Субсидии бюджетам субъектов Российской Федерации на возмещение части процентной ставки по инвестиционным кредитам (займам) на развитие животноводства, переработки и развитие инфраструктуры и логистического обеспечения рынков продукции животноводства</t>
  </si>
  <si>
    <t>000 2 02 02191 02 0000 151</t>
  </si>
  <si>
    <t>Субсидии бюджетам субъектов Российской Федерации на поддержку начинающих фермеров</t>
  </si>
  <si>
    <t>000 2 02 02196 02 0000 151</t>
  </si>
  <si>
    <t>Субсидии бюджетам субъектов Российской Федерации на возмещение части процентной ставки по долгосрочным, среднесрочным и краткосрочным кредитам, взятым малыми формами хозяйствования</t>
  </si>
  <si>
    <t>000 2 02 02198 02 0000 151</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</si>
  <si>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2011 - 2020 годы</t>
  </si>
  <si>
    <t>000 2 02 02207 02 0000 151</t>
  </si>
  <si>
    <t>Субсидии бюджетам субъектов Российской Федерации на создание в общеобразовательных организациях, расположенных в сельской местности, условий для занятий физической культурой и спортом</t>
  </si>
  <si>
    <t>000 2 02 02215 02 0000 151</t>
  </si>
  <si>
    <t>Субсидии бюджетам субъектов Российской Федерации на реализацию мероприятий по поэтапному внедрению Всероссийского физкультурно-спортивного комплекса "Готов к труду и обороне" (ГТО)</t>
  </si>
  <si>
    <t>000 2 02 02220 02 0000 151</t>
  </si>
  <si>
    <t>Субсидии бюджетам субъектов Российской Федерации на возмещение части сельскохозяйственным товаропроизводителям затрат на уплату процентов по кредитам, полученным в российских кредитных организациях, на развитие аквакультуры (рыбоводство)</t>
  </si>
  <si>
    <t>000 2 02 02225 02 0000 151</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</si>
  <si>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</si>
  <si>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000 2 02 02241 02 0000 151</t>
  </si>
  <si>
    <t>Субсидии бюджетам субъектов Российской Федерации на государственную поддержку молодежного предпринимательства</t>
  </si>
  <si>
    <t>000 2 02 02278 02 0000 151</t>
  </si>
  <si>
    <t>Субвенции бюджетам субъектов Российской Федерации на составление (изменение) списков кандидатов в присяжные заседатели федеральных судов общей юрисдикции в Российской Федерации</t>
  </si>
  <si>
    <t>000 2 02 03007 02 0000 151</t>
  </si>
  <si>
    <t>Субвенции бюджетам субъектов Российской Федерации на проведение Всероссийской сельскохозяйственной переписи в 2016 году</t>
  </si>
  <si>
    <t>000 2 02 03121 02 0000 151</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</si>
  <si>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</si>
  <si>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000 2 02 03128 02 0000 151</t>
  </si>
  <si>
    <t>Межбюджетные трансферты, передаваемые бюджетам субъектов Российской Федерации на комплектование книжных фондов библиотек муниципальных образований и государственных библиотек городов Москвы и Санкт-Петербурга</t>
  </si>
  <si>
    <t>000 2 02 04025 02 0000 151</t>
  </si>
  <si>
    <t>Межбюджетные трансферты, передаваемые бюджетам субъектов Российской Федерации на выплату региональной доплаты к пенсии</t>
  </si>
  <si>
    <t>000 2 02 04026 02 0000 151</t>
  </si>
  <si>
    <t>Межбюджетные трансферты, передаваемые бюджетам субъектов Российской Федерации,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t>
  </si>
  <si>
    <t>000 2 02 04041 02 0000 151</t>
  </si>
  <si>
    <t>Межбюджетные трансферты, передаваемые бюджетам субъектов Российской федерации на выплату стипендий Президента Российской Федерации и Правительства Российской Федерации для обучающихся по направлениям подготовки (специальностям), соответствующим приоритетным направлениям модернизации и технологического развития экономики Российской Федерации</t>
  </si>
  <si>
    <t>000 2 02 04042 02 0000 151</t>
  </si>
  <si>
    <t>Межбюджетные трансферты, передаваемые бюджетам субъектов Российской Федерации на единовременные компенсационные выплаты медицинским работникам</t>
  </si>
  <si>
    <t>000 2 02 04043 02 0000 151</t>
  </si>
  <si>
    <t>Межбюджетные трансферты, передаваемые бюджетам субъектов Российской Федерации на государственную поддержку муниципальных учреждений культуры, находящихся на территориях сельских поселений</t>
  </si>
  <si>
    <t>000 2 02 04052 02 0000 151</t>
  </si>
  <si>
    <t>Межбюджетные трансферты, передаваемые бюджетам субъектов Российской Федерации на государственную поддержку лучших работников муниципальных учреждений культуры, находящихся на территориях сельских поселений</t>
  </si>
  <si>
    <t>000 2 02 04053 02 0000 151</t>
  </si>
  <si>
    <t>Межбюджетные трансферты, передаваемые бюджетам субъектов Российской Федерации на финансовое обеспечение закупок антивирусных препаратов для профилактики и лечения лиц, инфицированных вирусами иммунодефицита человека и гепатитов В и С</t>
  </si>
  <si>
    <t>000 2 02 04055 02 0000 151</t>
  </si>
  <si>
    <t>Межбюджетные трансферты, передаваемые бюджетам субъектов Российской Федерации на 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t>
  </si>
  <si>
    <t>000 2 02 04062 02 0000 151</t>
  </si>
  <si>
    <t>Межбюджетные трансферты, передаваемые бюджетам субъектов Российской Федерации на финансовое обеспечение закупок антибактериальных и противотуберкулезных лекарственных препаратов (второго ряда), применяемых при лечении больных туберкулезом с множественной лекарственной устойчивостью возбудителя, и диагностических средств для выявления, определения чувствительности микобактерии туберкулеза и мониторинга лечения больных туберкулезом с множественной лекарственной устойчивостью возбудителя</t>
  </si>
  <si>
    <t>000 2 02 04064 02 0000 151</t>
  </si>
  <si>
    <t>Межбюджетные трансферты, передаваемые бюджетам субъектов Российской Федерации на реализацию мероприятий по профилактике ВИЧ-инфекции и гепатитов B и C</t>
  </si>
  <si>
    <t>000 2 02 04066 02 0000 151</t>
  </si>
  <si>
    <t>Межбюджетные трансферты, передаваемые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</si>
  <si>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000 2 02 04067 02 0000 151</t>
  </si>
  <si>
    <t>Межбюджетные трансферты, передаваемые бюджетам субъектов Российской Федерации на финансовое обеспечение мероприятий по временному социально-бытовому обустройству лиц, вынужденно покинувших территорию Украины и находящихся в пунктах временного размещения</t>
  </si>
  <si>
    <t>000 2 02 04081 02 0000 151</t>
  </si>
  <si>
    <t>Межбюджетные трансферты, передаваемые бюджетам субъектов Российской Федерации на компенсацию расходов, связанных с оказанием медицинскими организациями, подведомственными органам исполнительной власти субъектов Российской Федерации, органам местного самоуправления, в 2014 - 2016 годах гражданам Украины и лицам без гражданства медицинской помощи, а также затрат по проведению указанным лицам профилактических прививок, включенных в календарь профилактических прививок по эпидемическим показаниям</t>
  </si>
  <si>
    <t>000 2 02 04087 02 0000 151</t>
  </si>
  <si>
    <t>Межбюджетные трансферты, передаваемые бюджетам субъектов Российской Федерации на оказание государственной поддержки (грантов) театрам и музыкальным организациям, находящимся в ведении субъектов Российской Федерации и муниципальных образований, для реализации творческих проектов</t>
  </si>
  <si>
    <t>000 2 02 04090 02 0000 151</t>
  </si>
  <si>
    <t>Межбюджетные трансферты, передаваемые бюджетам субъектов Российской Федерации на реализацию мероприятий региональных программ в сфере дорожного хозяйства, включая проекты, реализуемые с применением механизмов государственно-частного партнерства, и строительство, реконструкцию и ремонт уникальных искусственных дорожных сооружений по решениям Правительства Российской Федерации</t>
  </si>
  <si>
    <t>000 2 02 04095 02 0000 151</t>
  </si>
  <si>
    <t>Межбюджетные трансферты, передаваемые бюджетам субъектов Российской Федерации на финансовое обеспечение мероприятий, связанных с отдыхом и оздоровлением детей, находящихся в трудной жизненной ситуации</t>
  </si>
  <si>
    <t>000 2 02 04118 02 0000 151</t>
  </si>
  <si>
    <t>Межбюджетные трансферты, передаваемые бюджетам субъектов Российской Федерации на комплектование книгами для детей и юношества фондов государственных и муниципальных библиотек за счет средств резервного фонда Президента Российской Федерации</t>
  </si>
  <si>
    <t>000 2 02 04120 02 0000 151</t>
  </si>
  <si>
    <t xml:space="preserve"> 000 1010102001 0000 110</t>
  </si>
  <si>
    <t xml:space="preserve">  НАЛОГИ НА СОВОКУПНЫЙ ДОХОД</t>
  </si>
  <si>
    <t xml:space="preserve"> 000 1050000000 0000 000</t>
  </si>
  <si>
    <t xml:space="preserve">  Единый сельскохозяйственный налог (за налоговые периоды, истекшие до 1 января 2011 года)</t>
  </si>
  <si>
    <t xml:space="preserve"> 000 1050302001 0000 110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</si>
  <si>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</si>
  <si>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000 1030226001 0000 110</t>
  </si>
  <si>
    <t xml:space="preserve">  Возврат сумм доходов от уплаты акцизов на топливо печное бытовое, вырабатываемое из дизельных фракций прямой перегонки и (или) вторичного происхождения, кипящих в интервале температур от 280 до 360 градусов Цельсия, производимое на территории Российской Федерации, за счет доходов бюджетов субъектов Российской Федерации</t>
  </si>
  <si>
    <t xml:space="preserve"> 000 1030229001 0000 110</t>
  </si>
  <si>
    <t xml:space="preserve">  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</si>
  <si>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 xml:space="preserve"> 000 1110904202 0000 120</t>
  </si>
  <si>
    <t xml:space="preserve"> 000 1120102001 0000 120</t>
  </si>
  <si>
    <t xml:space="preserve"> 000 1162102002 0000 140</t>
  </si>
  <si>
    <t xml:space="preserve"> 000 1162302102 0000 140</t>
  </si>
  <si>
    <t xml:space="preserve">  Предоставление нерезидентами грантов для получателей средств бюджетов субъектов Российской Федерации</t>
  </si>
  <si>
    <t xml:space="preserve">  Субсидии бюджетам субъектов Российской Федерации на модернизацию региональных систем дошкольного образования</t>
  </si>
  <si>
    <t xml:space="preserve">  Субсидии бюджетам субъектов Российской Федерации на закупку троллейбусов и трамвайных вагонов</t>
  </si>
  <si>
    <t>000 2 02 04002 02 0000 151,             000 2 02 45142 02 0000 151*</t>
  </si>
  <si>
    <t xml:space="preserve">  Межбюджетные трансферты, передаваемые бюджетам субъектов Российской Федерации на создание и развитие сети многофункциональных центров предоставления государственных и муниципальных услуг</t>
  </si>
  <si>
    <t xml:space="preserve">  Межбюджетные трансферты, передаваемые бюджетам субъектов Российской Федерации на финансовое обеспечение дорожной деятельности</t>
  </si>
  <si>
    <t xml:space="preserve">  Межбюджетные трансферты, передаваемые бюджетам субъектов Российской Федерации в целях улучшения лекарственного обеспечения граждан</t>
  </si>
  <si>
    <t xml:space="preserve">  Межбюджетные трансферты, передаваемые бюджетам субъектов Российской Федерации для оказания адресной финансовой помощи гражданам Украины, имеющим статус беженца или получившим временное убежище на территории Российской Федерации и проживающим в жилых помещ</t>
  </si>
  <si>
    <t xml:space="preserve"> 000 2030203002 0000 180</t>
  </si>
  <si>
    <t xml:space="preserve"> 000 2180000000 0000 000</t>
  </si>
  <si>
    <t xml:space="preserve"> 000 2180000000 0000 151</t>
  </si>
  <si>
    <t xml:space="preserve"> 000 2180203002 0000 151</t>
  </si>
  <si>
    <t xml:space="preserve"> 000 2180204002 0000 151</t>
  </si>
  <si>
    <t xml:space="preserve"> 000 2180205002 0000 151</t>
  </si>
  <si>
    <t xml:space="preserve"> 000 2180206002 0000 151</t>
  </si>
  <si>
    <t xml:space="preserve"> 000 2180000000 0000 180</t>
  </si>
  <si>
    <t xml:space="preserve"> 000 2180201002 0000 180</t>
  </si>
  <si>
    <t xml:space="preserve"> 000 2180202002 0000 180</t>
  </si>
  <si>
    <t xml:space="preserve"> 000 2180203002 0000 180</t>
  </si>
  <si>
    <t xml:space="preserve"> 000 2190000000 0000 000</t>
  </si>
  <si>
    <t xml:space="preserve"> 000 2190200002 0000 151</t>
  </si>
  <si>
    <t xml:space="preserve"> 000 1170102002 0000 180</t>
  </si>
  <si>
    <t xml:space="preserve">  ПРОЧИЕ НЕНАЛОГОВЫЕ ДОХОДЫ</t>
  </si>
  <si>
    <t xml:space="preserve"> 000 1170000000 0000 000</t>
  </si>
  <si>
    <t xml:space="preserve">  Субвенции бюджетам субъектов Российской Федерации на оказание отдельным категориям граждан государственной социальной помощи по обеспечению лекарственными препаратами, медицинскими изделиями, а также специализированными продуктами лечебного питания для детей-инвалидов</t>
  </si>
  <si>
    <t xml:space="preserve"> 000 2 02 02101 02 0000 151</t>
  </si>
  <si>
    <t xml:space="preserve"> 000 2 02 02181 02 0000 151</t>
  </si>
  <si>
    <t xml:space="preserve"> 000 2 02 02204 02 0000 151</t>
  </si>
  <si>
    <t xml:space="preserve"> 000 2 02 02249 02 0000 151</t>
  </si>
  <si>
    <t xml:space="preserve"> 000 2 02 02255 02 0000 151</t>
  </si>
  <si>
    <t xml:space="preserve"> 000 2 02 04091 02 0000 151</t>
  </si>
  <si>
    <t xml:space="preserve"> 000 2 02 04101 02 0000 151</t>
  </si>
  <si>
    <t xml:space="preserve"> 000 2 03 02060 02 0000 180</t>
  </si>
  <si>
    <t xml:space="preserve"> 000 2 02 04080 02 0000 151</t>
  </si>
  <si>
    <t xml:space="preserve"> 000 2 02 04061 02 0000 151</t>
  </si>
  <si>
    <t xml:space="preserve"> 000 2 02 03068 02 0000 151</t>
  </si>
  <si>
    <t xml:space="preserve"> 000 2 02 02250 02 0000 151</t>
  </si>
  <si>
    <t xml:space="preserve"> 000 2 02 02217 02 0000 151</t>
  </si>
  <si>
    <t xml:space="preserve"> 000 2 02 02190 02 0000 151</t>
  </si>
  <si>
    <t xml:space="preserve"> 000 2 01 02010 02 0000 180</t>
  </si>
  <si>
    <t xml:space="preserve"> 000 2 01 00000 00 0000 000</t>
  </si>
  <si>
    <t>Объем поступлений доходов областного бюджета в 2015-2019 гг.</t>
  </si>
  <si>
    <t>Темп роста 2018/2017</t>
  </si>
  <si>
    <t>Темп роста 2016/2015</t>
  </si>
  <si>
    <t>Темп роста 2017/2016</t>
  </si>
  <si>
    <t>2015 год (факт)</t>
  </si>
  <si>
    <t>2016 год (оценка)</t>
  </si>
  <si>
    <t>2017 год (прогноз)</t>
  </si>
  <si>
    <t>2018 год (прогноз)</t>
  </si>
  <si>
    <t>2019 год (прогноз)</t>
  </si>
  <si>
    <t>* Коды классификации доходов, применяемые, начиная с бюджетов 2017 года</t>
  </si>
  <si>
    <t>Темп роста 2019/2018</t>
  </si>
  <si>
    <t>Налог на прибыль организаций при выполнении соглашений о разделе продукции, заключенных до вступления в силу Федерального закона от 30 декабря 1995 года № 225-ФЗ "О соглашениях о разделе продукции" и не предусматривающих специальные налоговые ставки для зачисления указанного налога в федеральный бюджет и бюджеты субъектов Российской Федерации</t>
  </si>
  <si>
    <t>Государственная пошлина за выдачу свидетельства о государственной аккредитации региональной спортивной федерации</t>
  </si>
  <si>
    <t>Налог на пользователей автомобильных дорог</t>
  </si>
  <si>
    <t>000 1090403001 0000 110</t>
  </si>
  <si>
    <t>Плата за выбросы загрязняющих веществ в атмосферный воздух передвижными объектами</t>
  </si>
  <si>
    <t xml:space="preserve"> Денежные взыскания (штрафы) и иные суммы, взыскиваемые с лиц, виновных в совершении преступлений, и в возмещение ущерба имуществу, зачисляемые в бюджеты субъектов Российской Федерации</t>
  </si>
  <si>
    <t xml:space="preserve"> 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субъектов Российской Федерации</t>
  </si>
  <si>
    <t>Невыясненные поступления, зачисляемые в бюджеты субъектов Российской Федерации</t>
  </si>
  <si>
    <t>БЕЗВОЗМЕЗДНЫЕ ПОСТУПЛЕНИЯ ОТ НЕРЕЗИДЕНТОВ</t>
  </si>
  <si>
    <t>Субсидии бюджетам субъектов Российской Федерации на реализацию дополнительных мероприятий в сфере занятости населения</t>
  </si>
  <si>
    <t>Субсидии бюджетам субъектов Российской Федерации на возмещение части процентной ставки по краткосрочным кредитам (займам) на развитие растениеводства, переработки и реализации продукции растениеводства</t>
  </si>
  <si>
    <t>Субсидии бюджетам субъектов Российской Федерации на возмещение части процентной ставки по краткосрочным кредитам (займам) на развитие животноводства, переработки и реализации продукции животноводства</t>
  </si>
  <si>
    <t>Субсидии бюджетам субъектов Российской Федерации на поддержку региональных проектов в сфере информационных технологий</t>
  </si>
  <si>
    <t>Субсидии бюджетам субъектов Российской Федерации на возмещение части процентной ставки по инвестиционным кредитам (займам) на строительство и реконструкцию объектов для молочного скотоводства</t>
  </si>
  <si>
    <t>Субсидии бюджетам субъектов Российской Федерации на возмещение части процентной ставки по краткосрочным кредитам (займам) на развитие молочного скотоводства</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</si>
  <si>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капитальному ремонту многоквартирных домов</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</si>
  <si>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</si>
  <si>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</si>
  <si>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</si>
  <si>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t>
  </si>
  <si>
    <t>Доходы бюджетов субъектов Российской Федерации от возврата иными организациями остатков субсидий прошлых лет</t>
  </si>
  <si>
    <t>Доходы бюджетов субъектов Российской Федерации от возврата автономными учреждениями остатков субсидий прошлых лет</t>
  </si>
  <si>
    <t>Доходы бюджетов субъектов Российской Федерации от возврата бюджетными учреждениями остатков субсидий прошлых лет</t>
  </si>
  <si>
    <t>Доходы бюджетов бюджетной системы Российской Федерации от возврата организациями остатков субсидий прошлых лет</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</si>
  <si>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</si>
  <si>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поселений</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</si>
  <si>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</si>
  <si>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городских округов</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</si>
  <si>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</si>
  <si>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рублей</t>
  </si>
  <si>
    <t>Аналитические данные о доходах бюджета субъекта Российской Федерации</t>
  </si>
  <si>
    <t>2017 год (факт)</t>
  </si>
  <si>
    <t>Акцизы по подакцизным товарам (продукции), производимым на территории Российской Федерации</t>
  </si>
  <si>
    <t>1 03 02000 01 0000 110</t>
  </si>
  <si>
    <t>Акцизы на алкогольную продукцию</t>
  </si>
  <si>
    <t>Акцизы на нефтепродукты</t>
  </si>
  <si>
    <t xml:space="preserve"> 1 00 00000 00 0000 000</t>
  </si>
  <si>
    <t>1 01 00000 00 0000 000</t>
  </si>
  <si>
    <t xml:space="preserve"> 1 01 01000 00 0000 110</t>
  </si>
  <si>
    <t xml:space="preserve"> 1 01 02000 01 0000 110</t>
  </si>
  <si>
    <t xml:space="preserve"> 1 03 00000 00 0000 000</t>
  </si>
  <si>
    <t xml:space="preserve"> 1 06 00000 00 0000 000</t>
  </si>
  <si>
    <t xml:space="preserve"> 1 06 02010 02 0000 110</t>
  </si>
  <si>
    <t xml:space="preserve"> 1 06 04000 02 0000 110</t>
  </si>
  <si>
    <t xml:space="preserve"> 1 06 05000 02 0000 110</t>
  </si>
  <si>
    <t xml:space="preserve">  ПРОЧИЕ НАЛОГОВЫЕ ДОХОДЫ</t>
  </si>
  <si>
    <t>ВСЕГО ДОХОДОВ</t>
  </si>
  <si>
    <t xml:space="preserve">  НЕНАЛОГОВЫЕ ДОХОДЫ</t>
  </si>
  <si>
    <t xml:space="preserve"> 2 00 00000 00 0000 000</t>
  </si>
  <si>
    <t>2 02 00000 00 0000 000</t>
  </si>
  <si>
    <t xml:space="preserve"> 2 02 10000 00 0000 151</t>
  </si>
  <si>
    <t xml:space="preserve"> 2 02 15001 02 0000 151</t>
  </si>
  <si>
    <t xml:space="preserve"> 2 02 20000 00 0000 151</t>
  </si>
  <si>
    <t xml:space="preserve"> 2 02 30000 00 0000 151</t>
  </si>
  <si>
    <t xml:space="preserve"> 2 02 40000 00 0000 151</t>
  </si>
  <si>
    <t>в млн. рублей</t>
  </si>
  <si>
    <t>2018 год (уточненный план)</t>
  </si>
  <si>
    <t>2019 год (план)</t>
  </si>
  <si>
    <t>2020 год (план)</t>
  </si>
  <si>
    <t>2021 год (план)</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</si>
</sst>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color rgb="FF000000"/>
      <name val="Times New Roman"/>
      <family val="1"/>
      <charset val="204"/>
    </font>
    <font>
      <sz val="10"/>
      <name val="Times New Roman"/>
      <family val="1"/>
      <charset val="204"/>
    </font>
    <font>
      <sz val="10"/>
      <name val="Arial Cyr"/>
      <charset val="204"/>
    </font>
    <font>
      <sz val="10"/>
      <color indexed="8"/>
      <name val="Times New Roman"/>
      <family val="1"/>
      <charset val="204"/>
    </font>
    <font>
      <sz val="11"/>
      <color theme="1"/>
      <name val="Calibri"/>
      <family val="2"/>
      <charset val="204"/>
      <scheme val="minor"/>
    </font>
    <font>
      <b/>
      <sz val="10"/>
      <color rgb="FF000000"/>
      <name val="Times New Roman"/>
      <family val="1"/>
      <charset val="204"/>
    </font>
    <font>
      <b/>
      <i/>
      <sz val="10"/>
      <color rgb="FF000000"/>
      <name val="Times New Roman"/>
      <family val="1"/>
      <charset val="204"/>
    </font>
    <font>
      <sz val="10"/>
      <color theme="1"/>
      <name val="Times New Roman"/>
      <family val="1"/>
      <charset val="204"/>
    </font>
    <font>
      <sz val="10"/>
      <color rgb="FF000000"/>
      <name val="Times New Roman"/>
      <family val="1"/>
      <charset val="204"/>
    </font>
    <font>
      <sz val="8"/>
      <color rgb="FF000000"/>
      <name val="Arial"/>
      <family val="2"/>
      <charset val="204"/>
    </font>
    <font>
      <b/>
      <sz val="10"/>
      <name val="Times New Roman"/>
      <family val="1"/>
      <charset val="204"/>
    </font>
    <font>
      <sz val="8"/>
      <name val="Arial"/>
      <family val="2"/>
      <charset val="204"/>
    </font>
    <font>
      <sz val="10"/>
      <name val="Arial"/>
      <family val="2"/>
      <charset val="204"/>
    </font>
    <font>
      <b/>
      <sz val="16"/>
      <color rgb="FF000000"/>
      <name val="Times New Roman"/>
      <family val="1"/>
      <charset val="204"/>
    </font>
    <font>
      <sz val="9"/>
      <color rgb="FF000000"/>
      <name val="Times New Roman"/>
      <family val="1"/>
      <charset val="204"/>
    </font>
    <font>
      <i/>
      <sz val="9"/>
      <color rgb="FF000000"/>
      <name val="Times New Roman"/>
      <family val="1"/>
      <charset val="204"/>
    </font>
    <font>
      <sz val="11"/>
      <name val="Calibri"/>
      <family val="2"/>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medium">
        <color rgb="FF000000"/>
      </right>
      <top style="thin">
        <color rgb="FF000000"/>
      </top>
      <bottom style="hair">
        <color rgb="FF00000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medium">
        <color rgb="FFA6A6A6"/>
      </left>
      <right style="medium">
        <color rgb="FFA6A6A6"/>
      </right>
      <top style="medium">
        <color rgb="FFA6A6A6"/>
      </top>
      <bottom style="medium">
        <color rgb="FFA6A6A6"/>
      </bottom>
      <diagonal/>
    </border>
    <border>
      <left style="medium">
        <color rgb="FFA6A6A6"/>
      </left>
      <right style="medium">
        <color rgb="FFA6A6A6"/>
      </right>
      <top/>
      <bottom style="medium">
        <color rgb="FFA6A6A6"/>
      </bottom>
      <diagonal/>
    </border>
  </borders>
  <cellStyleXfs count="9">
    <xf numFmtId="0" fontId="0" fillId="0" borderId="0">
      <alignment vertical="top" wrapText="1"/>
    </xf>
    <xf numFmtId="0" fontId="2" fillId="0" borderId="0"/>
    <xf numFmtId="0" fontId="4" fillId="0" borderId="0"/>
    <xf numFmtId="0" fontId="8" fillId="0" borderId="0">
      <alignment vertical="top" wrapText="1"/>
    </xf>
    <xf numFmtId="49" fontId="9" fillId="0" borderId="2">
      <alignment horizontal="center"/>
    </xf>
    <xf numFmtId="4" fontId="11" fillId="0" borderId="2">
      <alignment horizontal="right"/>
    </xf>
    <xf numFmtId="0" fontId="11" fillId="0" borderId="4">
      <alignment horizontal="left" wrapText="1" indent="2"/>
    </xf>
    <xf numFmtId="49" fontId="11" fillId="0" borderId="2">
      <alignment horizontal="center"/>
    </xf>
    <xf numFmtId="0" fontId="16" fillId="0" borderId="0"/>
  </cellStyleXfs>
  <cellXfs count="95">
    <xf numFmtId="0" fontId="0" fillId="0" borderId="0" xfId="0" applyFont="1" applyFill="1" applyAlignment="1">
      <alignment vertical="top" wrapText="1"/>
    </xf>
    <xf numFmtId="0" fontId="5" fillId="0" borderId="0" xfId="0" applyFont="1" applyFill="1" applyAlignment="1">
      <alignment wrapText="1"/>
    </xf>
    <xf numFmtId="0" fontId="0" fillId="0" borderId="0" xfId="0" applyFont="1" applyFill="1" applyAlignment="1">
      <alignment wrapText="1"/>
    </xf>
    <xf numFmtId="4" fontId="0" fillId="0" borderId="0" xfId="0" applyNumberFormat="1" applyFont="1" applyFill="1" applyAlignment="1">
      <alignment wrapText="1"/>
    </xf>
    <xf numFmtId="0" fontId="6" fillId="0" borderId="0" xfId="0" applyFont="1" applyFill="1" applyAlignment="1">
      <alignment wrapText="1"/>
    </xf>
    <xf numFmtId="0" fontId="0" fillId="0" borderId="0" xfId="0" applyFont="1" applyFill="1" applyAlignment="1">
      <alignment vertical="top" wrapText="1"/>
    </xf>
    <xf numFmtId="0" fontId="5" fillId="0" borderId="3" xfId="0" applyNumberFormat="1" applyFont="1" applyFill="1" applyBorder="1" applyAlignment="1">
      <alignment horizontal="center" vertical="center" wrapText="1"/>
    </xf>
    <xf numFmtId="0" fontId="0" fillId="0" borderId="3" xfId="0" applyFill="1" applyBorder="1" applyAlignment="1">
      <alignment horizontal="center" vertical="center" wrapText="1"/>
    </xf>
    <xf numFmtId="0" fontId="7" fillId="0" borderId="1" xfId="0" applyNumberFormat="1" applyFont="1" applyFill="1" applyBorder="1" applyAlignment="1">
      <alignment horizontal="justify" vertical="top" wrapText="1"/>
    </xf>
    <xf numFmtId="0" fontId="1" fillId="0" borderId="1" xfId="0" applyNumberFormat="1" applyFont="1" applyFill="1" applyBorder="1" applyAlignment="1">
      <alignment horizontal="justify" vertical="top" wrapText="1"/>
    </xf>
    <xf numFmtId="0" fontId="1" fillId="0" borderId="1" xfId="0" applyNumberFormat="1" applyFont="1" applyFill="1" applyBorder="1" applyAlignment="1" applyProtection="1">
      <alignment horizontal="justify" vertical="top" wrapText="1"/>
      <protection locked="0"/>
    </xf>
    <xf numFmtId="0" fontId="0" fillId="0" borderId="0" xfId="0" applyFont="1" applyFill="1" applyAlignment="1">
      <alignment horizontal="right" wrapText="1"/>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center" vertical="center" wrapText="1"/>
    </xf>
    <xf numFmtId="0" fontId="0" fillId="0" borderId="1" xfId="0" applyNumberFormat="1" applyFont="1" applyFill="1" applyBorder="1" applyAlignment="1">
      <alignment horizontal="justify" vertical="top" wrapText="1"/>
    </xf>
    <xf numFmtId="0" fontId="5" fillId="0" borderId="1" xfId="0" applyNumberFormat="1" applyFont="1" applyFill="1" applyBorder="1" applyAlignment="1">
      <alignment horizontal="justify" vertical="top" wrapText="1"/>
    </xf>
    <xf numFmtId="49" fontId="0" fillId="0" borderId="1" xfId="0" applyNumberFormat="1" applyFont="1" applyFill="1" applyBorder="1" applyAlignment="1">
      <alignment horizontal="justify" vertical="top" wrapText="1"/>
    </xf>
    <xf numFmtId="0" fontId="0" fillId="0" borderId="1" xfId="0" applyFont="1" applyFill="1" applyBorder="1" applyAlignment="1">
      <alignment horizontal="justify" vertical="top" wrapText="1"/>
    </xf>
    <xf numFmtId="0" fontId="3" fillId="0" borderId="1" xfId="0" applyNumberFormat="1" applyFont="1" applyFill="1" applyBorder="1" applyAlignment="1">
      <alignment horizontal="justify" vertical="top" wrapText="1"/>
    </xf>
    <xf numFmtId="0" fontId="0" fillId="0" borderId="1" xfId="0" applyNumberFormat="1" applyFont="1" applyFill="1" applyBorder="1" applyAlignment="1">
      <alignment horizontal="left" vertical="top" wrapText="1"/>
    </xf>
    <xf numFmtId="0" fontId="0" fillId="0" borderId="1" xfId="0" applyNumberFormat="1" applyFont="1" applyFill="1" applyBorder="1" applyAlignment="1" applyProtection="1">
      <alignment horizontal="justify" vertical="top" wrapText="1"/>
      <protection locked="0"/>
    </xf>
    <xf numFmtId="0" fontId="7" fillId="0" borderId="1" xfId="0" applyNumberFormat="1" applyFont="1" applyFill="1" applyBorder="1" applyAlignment="1" applyProtection="1">
      <alignment horizontal="justify" vertical="top" wrapText="1"/>
      <protection locked="0"/>
    </xf>
    <xf numFmtId="0" fontId="5" fillId="0" borderId="3" xfId="0" applyFont="1" applyFill="1" applyBorder="1" applyAlignment="1">
      <alignment horizontal="center" vertical="center" wrapText="1"/>
    </xf>
    <xf numFmtId="0" fontId="0" fillId="0" borderId="5" xfId="0" applyFill="1" applyBorder="1" applyAlignment="1">
      <alignment horizontal="center" vertical="center" wrapText="1"/>
    </xf>
    <xf numFmtId="0" fontId="5" fillId="0" borderId="0" xfId="0" applyNumberFormat="1" applyFont="1" applyFill="1" applyAlignment="1">
      <alignment horizontal="justify" vertical="top" wrapText="1"/>
    </xf>
    <xf numFmtId="0" fontId="10" fillId="0" borderId="1" xfId="0" applyNumberFormat="1" applyFont="1" applyFill="1" applyBorder="1" applyAlignment="1">
      <alignment horizontal="left" vertical="top" wrapText="1"/>
    </xf>
    <xf numFmtId="0" fontId="1" fillId="0" borderId="1" xfId="0" applyNumberFormat="1" applyFont="1" applyFill="1" applyBorder="1" applyAlignment="1">
      <alignment horizontal="justify" vertical="top" wrapText="1" shrinkToFit="1"/>
    </xf>
    <xf numFmtId="0" fontId="0" fillId="0" borderId="0" xfId="0" applyNumberFormat="1" applyFont="1" applyFill="1" applyAlignment="1">
      <alignment horizontal="justify" vertical="top" wrapText="1"/>
    </xf>
    <xf numFmtId="4" fontId="1" fillId="0" borderId="0" xfId="1" applyNumberFormat="1" applyFont="1" applyFill="1" applyAlignment="1">
      <alignment horizontal="right"/>
    </xf>
    <xf numFmtId="0" fontId="0" fillId="0" borderId="0" xfId="0" applyNumberFormat="1" applyFill="1" applyAlignment="1">
      <alignment horizontal="justify" vertical="top" wrapText="1"/>
    </xf>
    <xf numFmtId="0" fontId="1" fillId="0" borderId="1" xfId="6" applyNumberFormat="1" applyFont="1" applyBorder="1" applyAlignment="1" applyProtection="1">
      <alignment horizontal="left" vertical="top" wrapText="1"/>
    </xf>
    <xf numFmtId="0" fontId="10" fillId="0" borderId="1" xfId="6" applyNumberFormat="1" applyFont="1" applyBorder="1" applyAlignment="1" applyProtection="1">
      <alignment horizontal="left" vertical="top" wrapText="1"/>
    </xf>
    <xf numFmtId="49" fontId="1" fillId="0" borderId="1" xfId="7" applyNumberFormat="1" applyFont="1" applyBorder="1" applyAlignment="1" applyProtection="1">
      <alignment horizontal="center" vertical="center"/>
    </xf>
    <xf numFmtId="0" fontId="0" fillId="0" borderId="1" xfId="0" applyFill="1" applyBorder="1" applyAlignment="1">
      <alignment horizontal="center" vertical="center" wrapText="1"/>
    </xf>
    <xf numFmtId="4" fontId="5" fillId="0" borderId="1" xfId="0" applyNumberFormat="1" applyFont="1" applyFill="1" applyBorder="1" applyAlignment="1">
      <alignment horizontal="center" wrapText="1"/>
    </xf>
    <xf numFmtId="0" fontId="5" fillId="0" borderId="1" xfId="0" applyFont="1" applyFill="1" applyBorder="1" applyAlignment="1">
      <alignment horizontal="center" vertical="center" wrapText="1"/>
    </xf>
    <xf numFmtId="49" fontId="10" fillId="0" borderId="1" xfId="7" applyNumberFormat="1" applyFont="1" applyBorder="1" applyAlignment="1" applyProtection="1">
      <alignment horizontal="center" vertical="center"/>
    </xf>
    <xf numFmtId="49" fontId="1"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 fontId="0" fillId="0" borderId="8" xfId="0" applyNumberFormat="1" applyFont="1" applyFill="1" applyBorder="1" applyAlignment="1" applyProtection="1">
      <alignment horizontal="center" vertical="center" wrapText="1"/>
      <protection locked="0"/>
    </xf>
    <xf numFmtId="4" fontId="0" fillId="0" borderId="8"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4" fontId="5" fillId="0" borderId="8" xfId="0" applyNumberFormat="1" applyFont="1" applyFill="1" applyBorder="1" applyAlignment="1">
      <alignment horizontal="center" vertical="center" wrapText="1"/>
    </xf>
    <xf numFmtId="4" fontId="5" fillId="0" borderId="6" xfId="0" applyNumberFormat="1" applyFont="1" applyFill="1" applyBorder="1" applyAlignment="1">
      <alignment horizontal="center" vertical="center" wrapText="1"/>
    </xf>
    <xf numFmtId="4" fontId="0" fillId="0" borderId="1" xfId="0" applyNumberFormat="1" applyFont="1" applyFill="1" applyBorder="1" applyAlignment="1">
      <alignment horizontal="center" vertical="center" wrapText="1"/>
    </xf>
    <xf numFmtId="4" fontId="0" fillId="0" borderId="6" xfId="0" applyNumberFormat="1" applyFont="1" applyFill="1" applyBorder="1" applyAlignment="1">
      <alignment horizontal="center" vertical="center" wrapText="1"/>
    </xf>
    <xf numFmtId="4" fontId="1" fillId="0" borderId="1" xfId="5" applyNumberFormat="1" applyFont="1" applyFill="1" applyBorder="1" applyAlignment="1" applyProtection="1">
      <alignment horizontal="center" vertical="center"/>
    </xf>
    <xf numFmtId="4" fontId="10" fillId="0" borderId="1" xfId="5" applyNumberFormat="1" applyFont="1" applyFill="1" applyBorder="1" applyAlignment="1" applyProtection="1">
      <alignment horizontal="center" vertical="center"/>
    </xf>
    <xf numFmtId="4" fontId="12" fillId="0" borderId="9" xfId="5" applyNumberFormat="1" applyFont="1" applyBorder="1" applyAlignment="1" applyProtection="1">
      <alignment horizontal="center" vertical="center"/>
    </xf>
    <xf numFmtId="4" fontId="12" fillId="0" borderId="2" xfId="5" applyNumberFormat="1" applyFont="1" applyAlignment="1" applyProtection="1">
      <alignment horizontal="center" vertical="center"/>
    </xf>
    <xf numFmtId="4" fontId="12" fillId="0" borderId="7" xfId="5" applyNumberFormat="1" applyFont="1" applyBorder="1" applyAlignment="1" applyProtection="1">
      <alignment horizontal="center" vertical="center"/>
    </xf>
    <xf numFmtId="4" fontId="1" fillId="0" borderId="1" xfId="0" applyNumberFormat="1" applyFont="1" applyFill="1" applyBorder="1" applyAlignment="1">
      <alignment horizontal="center" vertical="center"/>
    </xf>
    <xf numFmtId="4" fontId="1" fillId="0" borderId="8" xfId="0" applyNumberFormat="1" applyFont="1" applyFill="1" applyBorder="1" applyAlignment="1">
      <alignment horizontal="center" vertical="center" wrapText="1"/>
    </xf>
    <xf numFmtId="4" fontId="1" fillId="0" borderId="6" xfId="0" applyNumberFormat="1"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 xfId="0" applyFill="1" applyBorder="1" applyAlignment="1">
      <alignment horizontal="justify" vertical="top" wrapText="1"/>
    </xf>
    <xf numFmtId="0" fontId="1" fillId="2" borderId="1" xfId="0" applyNumberFormat="1" applyFont="1" applyFill="1" applyBorder="1" applyAlignment="1" applyProtection="1">
      <alignment horizontal="justify" vertical="top" wrapText="1"/>
      <protection locked="0"/>
    </xf>
    <xf numFmtId="0" fontId="0" fillId="2" borderId="1" xfId="0" applyFont="1" applyFill="1" applyBorder="1" applyAlignment="1" applyProtection="1">
      <alignment horizontal="center" vertical="center" wrapText="1"/>
      <protection locked="0"/>
    </xf>
    <xf numFmtId="4" fontId="0" fillId="2" borderId="8" xfId="0" applyNumberFormat="1" applyFont="1" applyFill="1" applyBorder="1" applyAlignment="1">
      <alignment horizontal="center" vertical="center" wrapText="1"/>
    </xf>
    <xf numFmtId="4" fontId="0" fillId="2" borderId="1" xfId="0" applyNumberFormat="1" applyFont="1" applyFill="1" applyBorder="1" applyAlignment="1">
      <alignment horizontal="center" vertical="center" wrapText="1"/>
    </xf>
    <xf numFmtId="4" fontId="0" fillId="2" borderId="6" xfId="0" applyNumberFormat="1" applyFont="1" applyFill="1" applyBorder="1" applyAlignment="1">
      <alignment horizontal="center" vertical="center" wrapText="1"/>
    </xf>
    <xf numFmtId="4" fontId="5" fillId="2" borderId="1" xfId="0" applyNumberFormat="1" applyFont="1" applyFill="1" applyBorder="1" applyAlignment="1">
      <alignment horizontal="center" wrapText="1"/>
    </xf>
    <xf numFmtId="0" fontId="5" fillId="2" borderId="1" xfId="0" applyNumberFormat="1" applyFont="1" applyFill="1" applyBorder="1" applyAlignment="1">
      <alignment horizontal="justify" vertical="top" wrapText="1"/>
    </xf>
    <xf numFmtId="0" fontId="5" fillId="2" borderId="1"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4" fontId="5" fillId="2" borderId="8" xfId="0" applyNumberFormat="1" applyFont="1" applyFill="1" applyBorder="1" applyAlignment="1">
      <alignment horizontal="center" vertical="center" wrapText="1"/>
    </xf>
    <xf numFmtId="4" fontId="5" fillId="2" borderId="6" xfId="0" applyNumberFormat="1" applyFont="1" applyFill="1" applyBorder="1" applyAlignment="1">
      <alignment horizontal="center" vertical="center" wrapText="1"/>
    </xf>
    <xf numFmtId="0" fontId="1" fillId="2" borderId="1" xfId="6" applyNumberFormat="1" applyFont="1" applyFill="1" applyBorder="1" applyAlignment="1" applyProtection="1">
      <alignment horizontal="left" vertical="top" wrapText="1"/>
    </xf>
    <xf numFmtId="49" fontId="1" fillId="2" borderId="1" xfId="7" applyNumberFormat="1" applyFont="1" applyFill="1" applyBorder="1" applyAlignment="1" applyProtection="1">
      <alignment horizontal="center" vertical="center"/>
    </xf>
    <xf numFmtId="4" fontId="1" fillId="2" borderId="1" xfId="5" applyNumberFormat="1" applyFont="1" applyFill="1" applyBorder="1" applyAlignment="1" applyProtection="1">
      <alignment horizontal="center" vertical="center"/>
    </xf>
    <xf numFmtId="0" fontId="0" fillId="2" borderId="1" xfId="0" applyNumberFormat="1" applyFont="1" applyFill="1" applyBorder="1" applyAlignment="1">
      <alignment horizontal="justify" vertical="top" wrapText="1"/>
    </xf>
    <xf numFmtId="0" fontId="0" fillId="2" borderId="1"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5" fillId="2" borderId="1" xfId="0" applyNumberFormat="1" applyFont="1" applyFill="1" applyBorder="1" applyAlignment="1" applyProtection="1">
      <alignment horizontal="justify" vertical="top" wrapText="1"/>
      <protection locked="0"/>
    </xf>
    <xf numFmtId="0" fontId="5" fillId="2" borderId="1" xfId="0" applyFont="1" applyFill="1" applyBorder="1" applyAlignment="1" applyProtection="1">
      <alignment horizontal="center" vertical="center" wrapText="1"/>
      <protection locked="0"/>
    </xf>
    <xf numFmtId="0" fontId="0" fillId="2" borderId="1" xfId="0" applyNumberFormat="1" applyFont="1" applyFill="1" applyBorder="1" applyAlignment="1" applyProtection="1">
      <alignment horizontal="justify" vertical="top" wrapText="1"/>
      <protection locked="0"/>
    </xf>
    <xf numFmtId="4" fontId="0" fillId="2" borderId="8" xfId="0" applyNumberFormat="1" applyFont="1" applyFill="1" applyBorder="1" applyAlignment="1" applyProtection="1">
      <alignment horizontal="center" vertical="center" wrapText="1"/>
      <protection locked="0"/>
    </xf>
    <xf numFmtId="0" fontId="10" fillId="2" borderId="1" xfId="6" applyNumberFormat="1" applyFont="1" applyFill="1" applyBorder="1" applyAlignment="1" applyProtection="1">
      <alignment horizontal="left" vertical="top" wrapText="1"/>
    </xf>
    <xf numFmtId="49" fontId="10" fillId="2" borderId="1" xfId="7" applyNumberFormat="1" applyFont="1" applyFill="1" applyBorder="1" applyAlignment="1" applyProtection="1">
      <alignment horizontal="center" vertical="center"/>
    </xf>
    <xf numFmtId="4" fontId="10" fillId="2" borderId="1" xfId="5" applyNumberFormat="1" applyFont="1" applyFill="1" applyBorder="1" applyAlignment="1" applyProtection="1">
      <alignment horizontal="center" vertical="center"/>
    </xf>
    <xf numFmtId="4" fontId="12" fillId="2" borderId="9" xfId="5" applyNumberFormat="1" applyFont="1" applyFill="1" applyBorder="1" applyAlignment="1" applyProtection="1">
      <alignment horizontal="center" vertical="center"/>
    </xf>
    <xf numFmtId="4" fontId="12" fillId="2" borderId="2" xfId="5" applyNumberFormat="1" applyFont="1" applyFill="1" applyAlignment="1" applyProtection="1">
      <alignment horizontal="center" vertical="center"/>
    </xf>
    <xf numFmtId="4" fontId="12" fillId="2" borderId="7" xfId="5" applyNumberFormat="1" applyFont="1" applyFill="1" applyBorder="1" applyAlignment="1" applyProtection="1">
      <alignment horizontal="center" vertical="center"/>
    </xf>
    <xf numFmtId="0" fontId="6" fillId="0" borderId="0" xfId="0" applyFont="1" applyFill="1" applyAlignment="1">
      <alignment horizontal="right" vertical="top" wrapText="1"/>
    </xf>
    <xf numFmtId="0" fontId="15" fillId="0" borderId="10" xfId="0" applyFont="1" applyFill="1" applyBorder="1" applyAlignment="1">
      <alignment vertical="center" wrapText="1"/>
    </xf>
    <xf numFmtId="0" fontId="15" fillId="0" borderId="11" xfId="0" applyFont="1" applyFill="1" applyBorder="1" applyAlignment="1">
      <alignment vertical="center" wrapText="1"/>
    </xf>
    <xf numFmtId="0" fontId="5" fillId="0" borderId="1" xfId="0" applyNumberFormat="1" applyFont="1" applyFill="1" applyBorder="1" applyAlignment="1">
      <alignment horizontal="justify" vertical="center" wrapText="1"/>
    </xf>
    <xf numFmtId="0" fontId="0" fillId="0" borderId="1" xfId="0" applyNumberFormat="1" applyFont="1" applyFill="1" applyBorder="1" applyAlignment="1">
      <alignment horizontal="justify" vertical="center" wrapText="1"/>
    </xf>
    <xf numFmtId="0" fontId="14" fillId="0" borderId="0" xfId="0" applyFont="1" applyFill="1" applyAlignment="1">
      <alignment vertical="center" wrapText="1"/>
    </xf>
    <xf numFmtId="0" fontId="10" fillId="0" borderId="1" xfId="6" applyNumberFormat="1" applyFont="1" applyBorder="1" applyAlignment="1" applyProtection="1">
      <alignment horizontal="left" vertical="center" wrapText="1"/>
    </xf>
    <xf numFmtId="0" fontId="5" fillId="2" borderId="1" xfId="0" applyNumberFormat="1" applyFont="1" applyFill="1" applyBorder="1" applyAlignment="1">
      <alignment horizontal="justify" vertical="center" wrapText="1"/>
    </xf>
    <xf numFmtId="49" fontId="13" fillId="0" borderId="0" xfId="0" applyNumberFormat="1" applyFont="1" applyFill="1" applyAlignment="1">
      <alignment horizontal="center" vertical="center" wrapText="1"/>
    </xf>
    <xf numFmtId="0" fontId="17" fillId="0" borderId="0" xfId="0" applyFont="1" applyFill="1" applyAlignment="1">
      <alignment horizontal="right" vertical="top" wrapText="1"/>
    </xf>
  </cellXfs>
  <cellStyles count="9">
    <cellStyle name="xl33" xfId="6"/>
    <cellStyle name="xl52" xfId="4"/>
    <cellStyle name="xl56" xfId="7"/>
    <cellStyle name="xl60" xfId="5"/>
    <cellStyle name="Обычный" xfId="0" builtinId="0"/>
    <cellStyle name="Обычный 2" xfId="1"/>
    <cellStyle name="Обычный 3" xfId="3"/>
    <cellStyle name="Обычный 6" xfId="8"/>
    <cellStyle name="Обычный 7"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0"/>
  <sheetViews>
    <sheetView showGridLines="0" tabSelected="1" zoomScale="79" zoomScaleNormal="79" zoomScaleSheetLayoutView="81" workbookViewId="0">
      <pane xSplit="2" ySplit="3" topLeftCell="C4" activePane="bottomRight" state="frozen"/>
      <selection pane="topRight" activeCell="C1" sqref="C1"/>
      <selection pane="bottomLeft" activeCell="A4" sqref="A4"/>
      <selection pane="bottomRight" activeCell="C3" sqref="C3"/>
    </sheetView>
  </sheetViews>
  <sheetFormatPr defaultColWidth="9.33203125" defaultRowHeight="12.75" x14ac:dyDescent="0.2"/>
  <cols>
    <col min="1" max="1" width="30.83203125" style="2" customWidth="1"/>
    <col min="2" max="2" width="104.33203125" style="27" customWidth="1"/>
    <col min="3" max="3" width="23.6640625" style="2" customWidth="1"/>
    <col min="4" max="4" width="24" style="2" customWidth="1"/>
    <col min="5" max="5" width="22.6640625" style="2" customWidth="1"/>
    <col min="6" max="6" width="22.33203125" style="5" customWidth="1"/>
    <col min="7" max="7" width="23.5" style="5" customWidth="1"/>
    <col min="8" max="16384" width="9.33203125" style="5"/>
  </cols>
  <sheetData>
    <row r="1" spans="1:7" ht="20.25" customHeight="1" x14ac:dyDescent="0.2">
      <c r="A1" s="5"/>
      <c r="B1" s="93" t="s">
        <v>484</v>
      </c>
      <c r="C1" s="93"/>
      <c r="D1" s="93"/>
      <c r="E1" s="93"/>
      <c r="F1" s="93"/>
      <c r="G1" s="93"/>
    </row>
    <row r="2" spans="1:7" ht="15.75" customHeight="1" x14ac:dyDescent="0.2">
      <c r="A2" s="11"/>
      <c r="B2" s="24"/>
      <c r="C2" s="11"/>
      <c r="D2" s="11"/>
      <c r="E2" s="28"/>
      <c r="G2" s="94" t="s">
        <v>509</v>
      </c>
    </row>
    <row r="3" spans="1:7" ht="48.6" customHeight="1" x14ac:dyDescent="0.2">
      <c r="A3" s="22" t="s">
        <v>2</v>
      </c>
      <c r="B3" s="6" t="s">
        <v>1</v>
      </c>
      <c r="C3" s="7" t="s">
        <v>485</v>
      </c>
      <c r="D3" s="7" t="s">
        <v>510</v>
      </c>
      <c r="E3" s="7" t="s">
        <v>511</v>
      </c>
      <c r="F3" s="7" t="s">
        <v>512</v>
      </c>
      <c r="G3" s="33" t="s">
        <v>513</v>
      </c>
    </row>
    <row r="4" spans="1:7" s="1" customFormat="1" ht="33.75" customHeight="1" x14ac:dyDescent="0.2">
      <c r="A4" s="35" t="s">
        <v>490</v>
      </c>
      <c r="B4" s="88" t="s">
        <v>3</v>
      </c>
      <c r="C4" s="42">
        <v>49721.266245250001</v>
      </c>
      <c r="D4" s="43">
        <v>52060.469666900004</v>
      </c>
      <c r="E4" s="42">
        <v>55335.578599999601</v>
      </c>
      <c r="F4" s="42">
        <v>57173.059120003301</v>
      </c>
      <c r="G4" s="42">
        <v>59487.762540003307</v>
      </c>
    </row>
    <row r="5" spans="1:7" s="2" customFormat="1" ht="28.5" customHeight="1" x14ac:dyDescent="0.2">
      <c r="A5" s="35" t="s">
        <v>491</v>
      </c>
      <c r="B5" s="88" t="s">
        <v>6</v>
      </c>
      <c r="C5" s="42">
        <v>40822.320988619998</v>
      </c>
      <c r="D5" s="43">
        <v>42554.012744</v>
      </c>
      <c r="E5" s="42">
        <v>44506.633948000002</v>
      </c>
      <c r="F5" s="42">
        <v>45901.067808</v>
      </c>
      <c r="G5" s="42">
        <v>47723.290207999999</v>
      </c>
    </row>
    <row r="6" spans="1:7" s="1" customFormat="1" ht="36.75" customHeight="1" x14ac:dyDescent="0.2">
      <c r="A6" s="13" t="s">
        <v>492</v>
      </c>
      <c r="B6" s="89" t="s">
        <v>8</v>
      </c>
      <c r="C6" s="45">
        <v>20266.573640189999</v>
      </c>
      <c r="D6" s="41">
        <v>21278.131743999998</v>
      </c>
      <c r="E6" s="45">
        <v>20600.883647999999</v>
      </c>
      <c r="F6" s="45">
        <v>20985.001808000001</v>
      </c>
      <c r="G6" s="45">
        <v>21733.458208</v>
      </c>
    </row>
    <row r="7" spans="1:7" s="1" customFormat="1" ht="17.25" customHeight="1" x14ac:dyDescent="0.2">
      <c r="A7" s="13" t="s">
        <v>493</v>
      </c>
      <c r="B7" s="89" t="s">
        <v>10</v>
      </c>
      <c r="C7" s="45">
        <v>20555.747348429999</v>
      </c>
      <c r="D7" s="41">
        <v>21275.881000000001</v>
      </c>
      <c r="E7" s="45">
        <v>23905.7503</v>
      </c>
      <c r="F7" s="45">
        <v>24916.065999999999</v>
      </c>
      <c r="G7" s="45">
        <v>25989.831999999999</v>
      </c>
    </row>
    <row r="8" spans="1:7" s="2" customFormat="1" ht="28.5" customHeight="1" x14ac:dyDescent="0.2">
      <c r="A8" s="35" t="s">
        <v>494</v>
      </c>
      <c r="B8" s="88" t="s">
        <v>12</v>
      </c>
      <c r="C8" s="42">
        <v>1526.09506979</v>
      </c>
      <c r="D8" s="42">
        <v>1772.4749999999999</v>
      </c>
      <c r="E8" s="42">
        <v>2323.1999999999998</v>
      </c>
      <c r="F8" s="42">
        <v>2906.8180000000002</v>
      </c>
      <c r="G8" s="42">
        <v>3402.7892200000001</v>
      </c>
    </row>
    <row r="9" spans="1:7" s="2" customFormat="1" ht="21" customHeight="1" thickBot="1" x14ac:dyDescent="0.25">
      <c r="A9" s="13" t="s">
        <v>487</v>
      </c>
      <c r="B9" s="90" t="s">
        <v>486</v>
      </c>
      <c r="C9" s="47">
        <v>1526.09506979</v>
      </c>
      <c r="D9" s="41">
        <v>1772.4749999999999</v>
      </c>
      <c r="E9" s="45">
        <v>2323.1999999999998</v>
      </c>
      <c r="F9" s="45">
        <v>2906.8180000000002</v>
      </c>
      <c r="G9" s="45">
        <v>3402.7892200000001</v>
      </c>
    </row>
    <row r="10" spans="1:7" s="2" customFormat="1" ht="27.75" customHeight="1" thickBot="1" x14ac:dyDescent="0.25">
      <c r="A10" s="13"/>
      <c r="B10" s="86" t="s">
        <v>488</v>
      </c>
      <c r="C10" s="47">
        <v>380.16279420999996</v>
      </c>
      <c r="D10" s="41">
        <v>514.52</v>
      </c>
      <c r="E10" s="45">
        <v>836.2</v>
      </c>
      <c r="F10" s="45">
        <v>869.81799999999998</v>
      </c>
      <c r="G10" s="45">
        <v>904.78922</v>
      </c>
    </row>
    <row r="11" spans="1:7" s="2" customFormat="1" ht="29.25" customHeight="1" thickBot="1" x14ac:dyDescent="0.25">
      <c r="A11" s="13"/>
      <c r="B11" s="87" t="s">
        <v>489</v>
      </c>
      <c r="C11" s="47">
        <v>1224.9359753399999</v>
      </c>
      <c r="D11" s="41">
        <v>1257.9549999999999</v>
      </c>
      <c r="E11" s="45">
        <v>1487</v>
      </c>
      <c r="F11" s="45">
        <v>2037</v>
      </c>
      <c r="G11" s="45">
        <v>2498</v>
      </c>
    </row>
    <row r="12" spans="1:7" s="2" customFormat="1" ht="18" customHeight="1" x14ac:dyDescent="0.2">
      <c r="A12" s="35" t="s">
        <v>495</v>
      </c>
      <c r="B12" s="88" t="s">
        <v>16</v>
      </c>
      <c r="C12" s="48">
        <v>5157.7300124799995</v>
      </c>
      <c r="D12" s="43">
        <v>5528.3119999999999</v>
      </c>
      <c r="E12" s="42">
        <v>6184.1548000000003</v>
      </c>
      <c r="F12" s="42">
        <v>5968.4058999999997</v>
      </c>
      <c r="G12" s="42">
        <v>5845.799</v>
      </c>
    </row>
    <row r="13" spans="1:7" s="2" customFormat="1" ht="16.899999999999999" customHeight="1" x14ac:dyDescent="0.2">
      <c r="A13" s="13" t="s">
        <v>496</v>
      </c>
      <c r="B13" s="89" t="s">
        <v>18</v>
      </c>
      <c r="C13" s="47">
        <v>4613.9230563199999</v>
      </c>
      <c r="D13" s="41">
        <v>4992.96</v>
      </c>
      <c r="E13" s="45">
        <v>5627.4107999999997</v>
      </c>
      <c r="F13" s="45">
        <v>5411.5369000000001</v>
      </c>
      <c r="G13" s="45">
        <v>5287.26</v>
      </c>
    </row>
    <row r="14" spans="1:7" s="2" customFormat="1" ht="16.5" customHeight="1" x14ac:dyDescent="0.2">
      <c r="A14" s="13" t="s">
        <v>497</v>
      </c>
      <c r="B14" s="89" t="s">
        <v>20</v>
      </c>
      <c r="C14" s="47">
        <v>541.4904895599999</v>
      </c>
      <c r="D14" s="41">
        <v>533</v>
      </c>
      <c r="E14" s="45">
        <v>552.04</v>
      </c>
      <c r="F14" s="45">
        <v>552.16499999999996</v>
      </c>
      <c r="G14" s="45">
        <v>553.83500000000004</v>
      </c>
    </row>
    <row r="15" spans="1:7" s="1" customFormat="1" ht="16.5" customHeight="1" x14ac:dyDescent="0.2">
      <c r="A15" s="13" t="s">
        <v>498</v>
      </c>
      <c r="B15" s="89" t="s">
        <v>22</v>
      </c>
      <c r="C15" s="47">
        <v>2.3164666</v>
      </c>
      <c r="D15" s="41">
        <v>2.3519999999999999</v>
      </c>
      <c r="E15" s="45">
        <v>4.7039999999999997</v>
      </c>
      <c r="F15" s="45">
        <v>4.7039999999999997</v>
      </c>
      <c r="G15" s="45">
        <v>4.7039999999999997</v>
      </c>
    </row>
    <row r="16" spans="1:7" s="1" customFormat="1" ht="16.5" customHeight="1" x14ac:dyDescent="0.2">
      <c r="A16" s="13"/>
      <c r="B16" s="91" t="s">
        <v>499</v>
      </c>
      <c r="C16" s="48">
        <v>1149.1723759400002</v>
      </c>
      <c r="D16" s="43">
        <v>1214.827526</v>
      </c>
      <c r="E16" s="42">
        <v>1302.806392</v>
      </c>
      <c r="F16" s="42">
        <v>1381.8455719999999</v>
      </c>
      <c r="G16" s="42">
        <v>1511.939462</v>
      </c>
    </row>
    <row r="17" spans="1:7" s="2" customFormat="1" ht="18" customHeight="1" x14ac:dyDescent="0.2">
      <c r="A17" s="36"/>
      <c r="B17" s="91" t="s">
        <v>501</v>
      </c>
      <c r="C17" s="48">
        <v>522.14084226</v>
      </c>
      <c r="D17" s="43">
        <v>455.49039689999995</v>
      </c>
      <c r="E17" s="42">
        <v>462.03945999963804</v>
      </c>
      <c r="F17" s="42">
        <v>458.05284000334001</v>
      </c>
      <c r="G17" s="42">
        <v>445.40565000333299</v>
      </c>
    </row>
    <row r="18" spans="1:7" s="2" customFormat="1" ht="19.5" customHeight="1" x14ac:dyDescent="0.2">
      <c r="A18" s="35" t="s">
        <v>502</v>
      </c>
      <c r="B18" s="88" t="s">
        <v>89</v>
      </c>
      <c r="C18" s="42">
        <v>7108.0803270600009</v>
      </c>
      <c r="D18" s="43">
        <v>6411.7679840000001</v>
      </c>
      <c r="E18" s="42">
        <v>5491.1842371000002</v>
      </c>
      <c r="F18" s="42">
        <v>4882.7137371000008</v>
      </c>
      <c r="G18" s="42">
        <v>4342.7110371000008</v>
      </c>
    </row>
    <row r="19" spans="1:7" s="2" customFormat="1" ht="33.75" customHeight="1" x14ac:dyDescent="0.2">
      <c r="A19" s="35" t="s">
        <v>503</v>
      </c>
      <c r="B19" s="88" t="s">
        <v>91</v>
      </c>
      <c r="C19" s="42">
        <v>7010.4356393500002</v>
      </c>
      <c r="D19" s="43">
        <v>6409.7572220000002</v>
      </c>
      <c r="E19" s="42">
        <v>5489.6842371000002</v>
      </c>
      <c r="F19" s="42">
        <v>4881.2137371000008</v>
      </c>
      <c r="G19" s="42">
        <v>4341.2110371000008</v>
      </c>
    </row>
    <row r="20" spans="1:7" s="2" customFormat="1" ht="22.9" customHeight="1" x14ac:dyDescent="0.2">
      <c r="A20" s="35" t="s">
        <v>504</v>
      </c>
      <c r="B20" s="88" t="s">
        <v>201</v>
      </c>
      <c r="C20" s="42">
        <v>4170.9759000000004</v>
      </c>
      <c r="D20" s="43">
        <v>3220.4189999999999</v>
      </c>
      <c r="E20" s="42">
        <v>1538.5234</v>
      </c>
      <c r="F20" s="42">
        <v>1189.2077999999999</v>
      </c>
      <c r="G20" s="42">
        <v>1219.5213000000001</v>
      </c>
    </row>
    <row r="21" spans="1:7" s="2" customFormat="1" ht="28.5" customHeight="1" x14ac:dyDescent="0.2">
      <c r="A21" s="13" t="s">
        <v>505</v>
      </c>
      <c r="B21" s="89" t="s">
        <v>93</v>
      </c>
      <c r="C21" s="47">
        <v>1887.5954999999999</v>
      </c>
      <c r="D21" s="41">
        <v>472.90300000000002</v>
      </c>
      <c r="E21" s="45">
        <v>31.706399999999999</v>
      </c>
      <c r="F21" s="45">
        <v>14.9438</v>
      </c>
      <c r="G21" s="45">
        <v>14.7323</v>
      </c>
    </row>
    <row r="22" spans="1:7" s="2" customFormat="1" ht="24.75" customHeight="1" x14ac:dyDescent="0.2">
      <c r="A22" s="35" t="s">
        <v>506</v>
      </c>
      <c r="B22" s="88" t="s">
        <v>94</v>
      </c>
      <c r="C22" s="42">
        <v>872.42928279</v>
      </c>
      <c r="D22" s="43">
        <v>772.95002199999999</v>
      </c>
      <c r="E22" s="42">
        <v>1383.1944371</v>
      </c>
      <c r="F22" s="42">
        <v>1096.4487371</v>
      </c>
      <c r="G22" s="42">
        <v>495.69253710000004</v>
      </c>
    </row>
    <row r="23" spans="1:7" s="2" customFormat="1" ht="18.600000000000001" customHeight="1" x14ac:dyDescent="0.2">
      <c r="A23" s="35" t="s">
        <v>507</v>
      </c>
      <c r="B23" s="88" t="s">
        <v>202</v>
      </c>
      <c r="C23" s="42">
        <v>1462.1871570399999</v>
      </c>
      <c r="D23" s="43">
        <v>1919.8207</v>
      </c>
      <c r="E23" s="42">
        <v>2421.3878</v>
      </c>
      <c r="F23" s="42">
        <v>2522.1552999999999</v>
      </c>
      <c r="G23" s="42">
        <v>2552.5953</v>
      </c>
    </row>
    <row r="24" spans="1:7" s="2" customFormat="1" ht="16.899999999999999" customHeight="1" x14ac:dyDescent="0.2">
      <c r="A24" s="35" t="s">
        <v>508</v>
      </c>
      <c r="B24" s="88" t="s">
        <v>103</v>
      </c>
      <c r="C24" s="42">
        <v>504.84329951999996</v>
      </c>
      <c r="D24" s="43">
        <v>496.5675</v>
      </c>
      <c r="E24" s="42">
        <v>146.57859999999999</v>
      </c>
      <c r="F24" s="42">
        <v>73.401899999999998</v>
      </c>
      <c r="G24" s="42">
        <v>73.401899999999998</v>
      </c>
    </row>
    <row r="25" spans="1:7" s="3" customFormat="1" ht="18.75" customHeight="1" x14ac:dyDescent="0.2">
      <c r="A25" s="73" t="s">
        <v>0</v>
      </c>
      <c r="B25" s="92" t="s">
        <v>500</v>
      </c>
      <c r="C25" s="66">
        <v>56829.346572309994</v>
      </c>
      <c r="D25" s="67">
        <v>58472.237650900002</v>
      </c>
      <c r="E25" s="66">
        <v>60826.762837099603</v>
      </c>
      <c r="F25" s="66">
        <v>62055.7728571033</v>
      </c>
      <c r="G25" s="66">
        <v>63830.473577103301</v>
      </c>
    </row>
    <row r="26" spans="1:7" x14ac:dyDescent="0.2">
      <c r="A26" s="3"/>
      <c r="C26" s="3"/>
      <c r="D26" s="3"/>
      <c r="E26" s="3"/>
    </row>
    <row r="30" spans="1:7" x14ac:dyDescent="0.2">
      <c r="C30" s="3"/>
      <c r="D30" s="3"/>
      <c r="E30" s="3"/>
      <c r="F30" s="3"/>
      <c r="G30" s="3"/>
    </row>
  </sheetData>
  <customSheetViews>
    <customSheetView guid="{8A045A8D-6F8C-4F46-AB84-BBB32B6A062D}" scale="79" showPageBreaks="1" showGridLines="0" topLeftCell="B1">
      <selection sqref="A1:H1"/>
      <pageMargins left="0.59055118110236227" right="0" top="0.39370078740157483" bottom="0.39370078740157483" header="0" footer="0"/>
      <pageSetup paperSize="8" scale="80" fitToWidth="0" fitToHeight="6" orientation="landscape" r:id="rId1"/>
      <headerFooter scaleWithDoc="0" alignWithMargins="0">
        <oddFooter>&amp;L
&amp;Z&amp;F</oddFooter>
      </headerFooter>
    </customSheetView>
    <customSheetView guid="{73510616-A23E-4365-8BA3-A00BB0976B6C}" scale="75" showPageBreaks="1" showGridLines="0">
      <pane xSplit="1" ySplit="7" topLeftCell="B13" activePane="bottomRight" state="frozen"/>
      <selection pane="bottomRight" activeCell="C81" sqref="C81"/>
      <pageMargins left="0.59055118110236227" right="0" top="0.39370078740157483" bottom="0.19685039370078741" header="0" footer="0.19685039370078741"/>
      <pageSetup paperSize="9" scale="73" fitToWidth="0" fitToHeight="6" orientation="landscape" r:id="rId2"/>
      <headerFooter>
        <oddFooter>&amp;L&amp;Z&amp;F</oddFooter>
      </headerFooter>
    </customSheetView>
    <customSheetView guid="{86849D50-2E85-438F-84F7-EA62A1B29E15}" scale="90" showPageBreaks="1" showGridLines="0">
      <pane ySplit="10" topLeftCell="A137" activePane="bottomLeft" state="frozen"/>
      <selection pane="bottomLeft" activeCell="A15" sqref="A15"/>
      <pageMargins left="0.98425196850393704" right="0" top="0.39370078740157483" bottom="0.59055118110236227" header="0" footer="0"/>
      <pageSetup paperSize="9" scale="70" fitToWidth="0" fitToHeight="0" orientation="portrait" r:id="rId3"/>
      <headerFooter>
        <oddFooter>&amp;L&amp;Z&amp;F</oddFooter>
      </headerFooter>
    </customSheetView>
    <customSheetView guid="{48C53D35-BE1D-4009-89B1-1E0D36F3BF9E}" scale="81" showPageBreaks="1" showGridLines="0" printArea="1" view="pageBreakPreview">
      <selection activeCell="C57" sqref="C57"/>
      <pageMargins left="0.78740157480314965" right="0.19685039370078741" top="0.39370078740157483" bottom="0.59055118110236227" header="0" footer="0"/>
      <pageSetup paperSize="9" scale="75" fitToWidth="0" fitToHeight="6" orientation="portrait" r:id="rId4"/>
      <headerFooter>
        <oddFooter>&amp;L&amp;Z&amp;F  &amp;T&amp;D</oddFooter>
      </headerFooter>
    </customSheetView>
    <customSheetView guid="{9A2F5CA3-0B2C-49B8-A8C5-3F74B85B5F25}" scale="86" showPageBreaks="1" showGridLines="0" printArea="1" showAutoFilter="1" topLeftCell="A132">
      <selection activeCell="D133" sqref="D133"/>
      <pageMargins left="0.59055118110236227" right="0.39370078740157483" top="0.39370078740157483" bottom="0.39370078740157483" header="0" footer="0.31496062992125984"/>
      <pageSetup paperSize="9" scale="85" firstPageNumber="37" fitToWidth="0" fitToHeight="6" orientation="portrait" useFirstPageNumber="1" horizontalDpi="300" verticalDpi="300" r:id="rId5"/>
      <headerFooter>
        <oddFooter>&amp;C&amp;P</oddFooter>
      </headerFooter>
      <autoFilter ref="B1:D1"/>
    </customSheetView>
    <customSheetView guid="{5A3CCC71-FEF3-43BF-AA15-E600F78C3479}" scale="86" showGridLines="0" showAutoFilter="1" hiddenRows="1" topLeftCell="A14">
      <pane xSplit="2" ySplit="4" topLeftCell="F194" activePane="bottomRight" state="frozen"/>
      <selection pane="bottomRight" activeCell="K202" sqref="K202"/>
      <pageMargins left="0.98425196850393704" right="0" top="0.39370078740157483" bottom="0.59055118110236227" header="0" footer="0"/>
      <pageSetup paperSize="9" scale="73" fitToWidth="0" fitToHeight="6" orientation="portrait" r:id="rId6"/>
      <headerFooter>
        <oddFooter>&amp;L&amp;Z&amp;F</oddFooter>
      </headerFooter>
      <autoFilter ref="B1:F1"/>
    </customSheetView>
    <customSheetView guid="{7BFE7861-72DE-4344-A00E-C5718E0113EB}" scale="86" showPageBreaks="1" showGridLines="0" topLeftCell="A15">
      <pane xSplit="2" ySplit="5" topLeftCell="C47" activePane="bottomRight" state="frozen"/>
      <selection pane="bottomRight" activeCell="A64" sqref="A64:G64"/>
      <pageMargins left="0.98425196850393704" right="0" top="0.39370078740157483" bottom="0.59055118110236227" header="0" footer="0"/>
      <pageSetup paperSize="9" scale="60" fitToWidth="0" fitToHeight="6" orientation="portrait" r:id="rId7"/>
      <headerFooter>
        <oddFooter>&amp;L&amp;Z&amp;F</oddFooter>
      </headerFooter>
    </customSheetView>
    <customSheetView guid="{14BDC7E5-2D9F-4134-ADBB-FC21B817255A}" scale="86" showPageBreaks="1" showGridLines="0" topLeftCell="A9">
      <selection activeCell="I16" sqref="I16"/>
      <pageMargins left="0.98425196850393704" right="0" top="0.39370078740157483" bottom="0.59055118110236227" header="0" footer="0"/>
      <pageSetup paperSize="9" scale="73" fitToWidth="0" fitToHeight="6" orientation="portrait" r:id="rId8"/>
      <headerFooter>
        <oddFooter>&amp;L&amp;Z&amp;F</oddFooter>
      </headerFooter>
    </customSheetView>
    <customSheetView guid="{49219DB8-EB06-4505-8B6A-F413C56D00AD}" scale="79" showPageBreaks="1" showGridLines="0" topLeftCell="C1">
      <selection activeCell="I10" sqref="I10"/>
      <pageMargins left="0.59055118110236227" right="0" top="0.39370078740157483" bottom="0.39370078740157483" header="0" footer="0"/>
      <pageSetup paperSize="8" scale="80" fitToWidth="0" fitToHeight="6" orientation="landscape" r:id="rId9"/>
      <headerFooter scaleWithDoc="0" alignWithMargins="0">
        <oddFooter>&amp;L
&amp;Z&amp;F</oddFooter>
      </headerFooter>
    </customSheetView>
  </customSheetViews>
  <mergeCells count="1">
    <mergeCell ref="B1:G1"/>
  </mergeCells>
  <pageMargins left="0.59055118110236227" right="0" top="0.39370078740157483" bottom="0.39370078740157483" header="0" footer="0"/>
  <pageSetup paperSize="8" scale="85" fitToWidth="0" fitToHeight="6" orientation="landscape" horizontalDpi="300" verticalDpi="300" r:id="rId10"/>
  <headerFooter scaleWithDoc="0" alignWithMargins="0">
    <oddFooter>&amp;L
&amp;Z&amp;F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2"/>
  <sheetViews>
    <sheetView workbookViewId="0">
      <selection activeCell="A8" sqref="A8"/>
    </sheetView>
  </sheetViews>
  <sheetFormatPr defaultColWidth="9.33203125" defaultRowHeight="12.75" x14ac:dyDescent="0.2"/>
  <cols>
    <col min="1" max="1" width="106" style="27" customWidth="1"/>
    <col min="2" max="2" width="33.1640625" style="2" customWidth="1"/>
    <col min="3" max="3" width="23.6640625" style="2" customWidth="1"/>
    <col min="4" max="4" width="24" style="2" customWidth="1"/>
    <col min="5" max="5" width="22.6640625" style="2" customWidth="1"/>
    <col min="6" max="6" width="22.33203125" style="5" customWidth="1"/>
    <col min="7" max="7" width="23.5" style="5" customWidth="1"/>
    <col min="8" max="8" width="14.83203125" style="5" customWidth="1"/>
    <col min="9" max="9" width="14.5" style="5" customWidth="1"/>
    <col min="10" max="10" width="15.33203125" style="5" customWidth="1"/>
    <col min="11" max="11" width="15.83203125" style="5" customWidth="1"/>
    <col min="12" max="16384" width="9.33203125" style="5"/>
  </cols>
  <sheetData>
    <row r="1" spans="1:11" ht="20.25" customHeight="1" x14ac:dyDescent="0.2">
      <c r="A1" s="93" t="s">
        <v>443</v>
      </c>
      <c r="B1" s="93"/>
      <c r="C1" s="93"/>
      <c r="D1" s="93"/>
      <c r="E1" s="93"/>
      <c r="F1" s="93"/>
      <c r="G1" s="93"/>
      <c r="H1" s="93"/>
      <c r="I1" s="93"/>
      <c r="J1" s="93"/>
    </row>
    <row r="2" spans="1:11" ht="15.75" customHeight="1" x14ac:dyDescent="0.2">
      <c r="A2" s="24"/>
      <c r="B2" s="11"/>
      <c r="C2" s="11"/>
      <c r="D2" s="11"/>
      <c r="E2" s="28"/>
      <c r="K2" s="85" t="s">
        <v>483</v>
      </c>
    </row>
    <row r="3" spans="1:11" ht="48.6" customHeight="1" x14ac:dyDescent="0.2">
      <c r="A3" s="6" t="s">
        <v>1</v>
      </c>
      <c r="B3" s="22" t="s">
        <v>2</v>
      </c>
      <c r="C3" s="7" t="s">
        <v>447</v>
      </c>
      <c r="D3" s="7" t="s">
        <v>448</v>
      </c>
      <c r="E3" s="7" t="s">
        <v>449</v>
      </c>
      <c r="F3" s="7" t="s">
        <v>450</v>
      </c>
      <c r="G3" s="23" t="s">
        <v>451</v>
      </c>
      <c r="H3" s="13" t="s">
        <v>445</v>
      </c>
      <c r="I3" s="13" t="s">
        <v>446</v>
      </c>
      <c r="J3" s="13" t="s">
        <v>444</v>
      </c>
      <c r="K3" s="33" t="s">
        <v>453</v>
      </c>
    </row>
    <row r="4" spans="1:11" s="1" customFormat="1" ht="33.75" customHeight="1" x14ac:dyDescent="0.2">
      <c r="A4" s="15" t="s">
        <v>3</v>
      </c>
      <c r="B4" s="13" t="s">
        <v>4</v>
      </c>
      <c r="C4" s="42">
        <f>SUM(C5+C62)</f>
        <v>45008065228.479996</v>
      </c>
      <c r="D4" s="43">
        <f>SUM(D5+D62)</f>
        <v>48189293284.089996</v>
      </c>
      <c r="E4" s="42">
        <f>SUM(E5+E62)</f>
        <v>50175202117.248337</v>
      </c>
      <c r="F4" s="42">
        <f>SUM(F5+F62)</f>
        <v>52132718015.489479</v>
      </c>
      <c r="G4" s="44">
        <f>SUM(G5+G62)</f>
        <v>53966301015.709999</v>
      </c>
      <c r="H4" s="34">
        <f>D4/C4</f>
        <v>1.0706812887748172</v>
      </c>
      <c r="I4" s="34">
        <f>E4/D4</f>
        <v>1.0412105822231263</v>
      </c>
      <c r="J4" s="34">
        <f>F4/E4</f>
        <v>1.0390136126141927</v>
      </c>
      <c r="K4" s="34">
        <f>G4/F4</f>
        <v>1.0351714445365334</v>
      </c>
    </row>
    <row r="5" spans="1:11" s="1" customFormat="1" ht="18.75" customHeight="1" x14ac:dyDescent="0.2">
      <c r="A5" s="15" t="s">
        <v>5</v>
      </c>
      <c r="B5" s="13" t="s">
        <v>0</v>
      </c>
      <c r="C5" s="42">
        <f>SUM(C6+C16+C25+C31+C39+C57+C23)</f>
        <v>43263896506.719994</v>
      </c>
      <c r="D5" s="43">
        <f>SUM(D6+D16+D25+D31+D39+D57)</f>
        <v>47476850360.139999</v>
      </c>
      <c r="E5" s="42">
        <f>SUM(E6+E16+E25+E31+E39)</f>
        <v>49564663997</v>
      </c>
      <c r="F5" s="42">
        <f>SUM(F6+F16+F25+F31+F39)</f>
        <v>51528290729</v>
      </c>
      <c r="G5" s="44">
        <f>SUM(G6+G16+G25+G31+G39)</f>
        <v>53363608697.82</v>
      </c>
      <c r="H5" s="34">
        <f t="shared" ref="H5:K68" si="0">D5/C5</f>
        <v>1.0973780494497445</v>
      </c>
      <c r="I5" s="34">
        <f t="shared" si="0"/>
        <v>1.0439754031917177</v>
      </c>
      <c r="J5" s="34">
        <f t="shared" si="0"/>
        <v>1.0396174728859022</v>
      </c>
      <c r="K5" s="34">
        <f t="shared" si="0"/>
        <v>1.0356176760931657</v>
      </c>
    </row>
    <row r="6" spans="1:11" s="2" customFormat="1" ht="28.5" customHeight="1" x14ac:dyDescent="0.2">
      <c r="A6" s="15" t="s">
        <v>6</v>
      </c>
      <c r="B6" s="13" t="s">
        <v>7</v>
      </c>
      <c r="C6" s="45">
        <f>SUM(C7+C11)</f>
        <v>35811461681.729996</v>
      </c>
      <c r="D6" s="41">
        <f>SUM(D7+D11)</f>
        <v>39570206000</v>
      </c>
      <c r="E6" s="45">
        <f>SUM(E7+E11)</f>
        <v>41682037300</v>
      </c>
      <c r="F6" s="45">
        <f t="shared" ref="F6:G6" si="1">SUM(F7+F11)</f>
        <v>43243414500</v>
      </c>
      <c r="G6" s="46">
        <f t="shared" si="1"/>
        <v>44677760200</v>
      </c>
      <c r="H6" s="34">
        <f t="shared" si="0"/>
        <v>1.1049592544329909</v>
      </c>
      <c r="I6" s="34">
        <f t="shared" si="0"/>
        <v>1.0533692268369794</v>
      </c>
      <c r="J6" s="34">
        <f t="shared" si="0"/>
        <v>1.0374592342682827</v>
      </c>
      <c r="K6" s="34">
        <f t="shared" si="0"/>
        <v>1.0331691129524474</v>
      </c>
    </row>
    <row r="7" spans="1:11" s="1" customFormat="1" ht="36.75" customHeight="1" x14ac:dyDescent="0.2">
      <c r="A7" s="15" t="s">
        <v>8</v>
      </c>
      <c r="B7" s="35" t="s">
        <v>9</v>
      </c>
      <c r="C7" s="42">
        <f>SUM(C8:C10)</f>
        <v>17708482254.670002</v>
      </c>
      <c r="D7" s="43">
        <f>SUM(D8:D9)</f>
        <v>20427467000</v>
      </c>
      <c r="E7" s="42">
        <f>SUM(E8:E9)</f>
        <v>21801933800</v>
      </c>
      <c r="F7" s="42">
        <f t="shared" ref="F7:G7" si="2">SUM(F8:F9)</f>
        <v>22671124200</v>
      </c>
      <c r="G7" s="44">
        <f t="shared" si="2"/>
        <v>23565292300</v>
      </c>
      <c r="H7" s="34">
        <f t="shared" si="0"/>
        <v>1.1535413767384248</v>
      </c>
      <c r="I7" s="34">
        <f t="shared" si="0"/>
        <v>1.0672852292455055</v>
      </c>
      <c r="J7" s="34">
        <f t="shared" si="0"/>
        <v>1.0398675827554342</v>
      </c>
      <c r="K7" s="34">
        <f t="shared" si="0"/>
        <v>1.0394408363745808</v>
      </c>
    </row>
    <row r="8" spans="1:11" s="2" customFormat="1" ht="31.15" customHeight="1" x14ac:dyDescent="0.2">
      <c r="A8" s="14" t="s">
        <v>145</v>
      </c>
      <c r="B8" s="13" t="s">
        <v>146</v>
      </c>
      <c r="C8" s="47">
        <v>10240517937.969999</v>
      </c>
      <c r="D8" s="41">
        <v>14623589000</v>
      </c>
      <c r="E8" s="45">
        <v>15455790600</v>
      </c>
      <c r="F8" s="45">
        <v>16057012600</v>
      </c>
      <c r="G8" s="46">
        <v>16676744700</v>
      </c>
      <c r="H8" s="34">
        <f t="shared" si="0"/>
        <v>1.4280126345737223</v>
      </c>
      <c r="I8" s="34">
        <f t="shared" si="0"/>
        <v>1.056908163926106</v>
      </c>
      <c r="J8" s="34">
        <f t="shared" si="0"/>
        <v>1.0388994659386754</v>
      </c>
      <c r="K8" s="34">
        <f t="shared" si="0"/>
        <v>1.0385957285728231</v>
      </c>
    </row>
    <row r="9" spans="1:11" s="2" customFormat="1" ht="31.15" customHeight="1" x14ac:dyDescent="0.2">
      <c r="A9" s="14" t="s">
        <v>147</v>
      </c>
      <c r="B9" s="13" t="s">
        <v>148</v>
      </c>
      <c r="C9" s="47">
        <v>7467954857.5</v>
      </c>
      <c r="D9" s="41">
        <v>5803878000</v>
      </c>
      <c r="E9" s="45">
        <v>6346143200</v>
      </c>
      <c r="F9" s="45">
        <v>6614111600</v>
      </c>
      <c r="G9" s="46">
        <v>6888547600</v>
      </c>
      <c r="H9" s="34">
        <f t="shared" si="0"/>
        <v>0.77717100742396927</v>
      </c>
      <c r="I9" s="34">
        <f t="shared" si="0"/>
        <v>1.0934315297461457</v>
      </c>
      <c r="J9" s="34">
        <f t="shared" si="0"/>
        <v>1.0422253944726618</v>
      </c>
      <c r="K9" s="34">
        <f t="shared" si="0"/>
        <v>1.0414924961350818</v>
      </c>
    </row>
    <row r="10" spans="1:11" s="2" customFormat="1" ht="58.5" customHeight="1" x14ac:dyDescent="0.2">
      <c r="A10" s="30" t="s">
        <v>454</v>
      </c>
      <c r="B10" s="32" t="s">
        <v>388</v>
      </c>
      <c r="C10" s="47">
        <v>9459.2000000000007</v>
      </c>
      <c r="D10" s="41"/>
      <c r="E10" s="45"/>
      <c r="F10" s="45"/>
      <c r="G10" s="46"/>
      <c r="H10" s="34">
        <f t="shared" si="0"/>
        <v>0</v>
      </c>
      <c r="I10" s="34"/>
      <c r="J10" s="34"/>
      <c r="K10" s="34"/>
    </row>
    <row r="11" spans="1:11" s="1" customFormat="1" ht="17.25" customHeight="1" x14ac:dyDescent="0.2">
      <c r="A11" s="15" t="s">
        <v>10</v>
      </c>
      <c r="B11" s="35" t="s">
        <v>11</v>
      </c>
      <c r="C11" s="42">
        <f>SUM(C12:C15)</f>
        <v>18102979427.059998</v>
      </c>
      <c r="D11" s="43">
        <f>SUM(D12:D15)</f>
        <v>19142739000</v>
      </c>
      <c r="E11" s="42">
        <f>SUM(E12:E15)</f>
        <v>19880103500</v>
      </c>
      <c r="F11" s="42">
        <f t="shared" ref="F11:G11" si="3">SUM(F12:F15)</f>
        <v>20572290300</v>
      </c>
      <c r="G11" s="44">
        <f t="shared" si="3"/>
        <v>21112467900</v>
      </c>
      <c r="H11" s="34">
        <f t="shared" si="0"/>
        <v>1.0574358258058776</v>
      </c>
      <c r="I11" s="34">
        <f t="shared" si="0"/>
        <v>1.0385192787719668</v>
      </c>
      <c r="J11" s="34">
        <f t="shared" si="0"/>
        <v>1.0348180682258521</v>
      </c>
      <c r="K11" s="34">
        <f t="shared" si="0"/>
        <v>1.0262575334161992</v>
      </c>
    </row>
    <row r="12" spans="1:11" s="2" customFormat="1" ht="45.75" customHeight="1" x14ac:dyDescent="0.2">
      <c r="A12" s="14" t="s">
        <v>149</v>
      </c>
      <c r="B12" s="13" t="s">
        <v>150</v>
      </c>
      <c r="C12" s="47">
        <v>17784364197.509998</v>
      </c>
      <c r="D12" s="41">
        <v>18894107745.900002</v>
      </c>
      <c r="E12" s="45">
        <v>19615300000</v>
      </c>
      <c r="F12" s="45">
        <v>20298266900</v>
      </c>
      <c r="G12" s="46">
        <v>20831249300</v>
      </c>
      <c r="H12" s="34">
        <f t="shared" si="0"/>
        <v>1.0623999562798754</v>
      </c>
      <c r="I12" s="34">
        <f t="shared" si="0"/>
        <v>1.0381702202506227</v>
      </c>
      <c r="J12" s="34">
        <f t="shared" si="0"/>
        <v>1.0348180705877554</v>
      </c>
      <c r="K12" s="34">
        <f t="shared" si="0"/>
        <v>1.026257532361051</v>
      </c>
    </row>
    <row r="13" spans="1:11" s="2" customFormat="1" ht="67.5" customHeight="1" x14ac:dyDescent="0.2">
      <c r="A13" s="14" t="s">
        <v>151</v>
      </c>
      <c r="B13" s="13" t="s">
        <v>152</v>
      </c>
      <c r="C13" s="47">
        <v>61097242.729999997</v>
      </c>
      <c r="D13" s="41">
        <v>75847551.890000001</v>
      </c>
      <c r="E13" s="45">
        <v>80842700</v>
      </c>
      <c r="F13" s="45">
        <v>84310200</v>
      </c>
      <c r="G13" s="46">
        <v>86524000</v>
      </c>
      <c r="H13" s="34">
        <f t="shared" si="0"/>
        <v>1.2414234833016007</v>
      </c>
      <c r="I13" s="34">
        <f t="shared" si="0"/>
        <v>1.0658577368092823</v>
      </c>
      <c r="J13" s="34">
        <f t="shared" si="0"/>
        <v>1.0428919370580152</v>
      </c>
      <c r="K13" s="34">
        <f t="shared" si="0"/>
        <v>1.0262577956166632</v>
      </c>
    </row>
    <row r="14" spans="1:11" s="2" customFormat="1" ht="35.25" customHeight="1" x14ac:dyDescent="0.2">
      <c r="A14" s="14" t="s">
        <v>153</v>
      </c>
      <c r="B14" s="13" t="s">
        <v>154</v>
      </c>
      <c r="C14" s="47">
        <v>239499106.50999999</v>
      </c>
      <c r="D14" s="41">
        <v>145582061.52000001</v>
      </c>
      <c r="E14" s="45">
        <v>146096800</v>
      </c>
      <c r="F14" s="45">
        <v>150530700</v>
      </c>
      <c r="G14" s="46">
        <v>154483300</v>
      </c>
      <c r="H14" s="34">
        <f t="shared" si="0"/>
        <v>0.60786056216005724</v>
      </c>
      <c r="I14" s="34">
        <f t="shared" si="0"/>
        <v>1.0035357273734531</v>
      </c>
      <c r="J14" s="34">
        <f t="shared" si="0"/>
        <v>1.0303490562421627</v>
      </c>
      <c r="K14" s="34">
        <f t="shared" si="0"/>
        <v>1.0262577666881241</v>
      </c>
    </row>
    <row r="15" spans="1:11" s="2" customFormat="1" ht="54.75" customHeight="1" x14ac:dyDescent="0.2">
      <c r="A15" s="14" t="s">
        <v>155</v>
      </c>
      <c r="B15" s="13" t="s">
        <v>156</v>
      </c>
      <c r="C15" s="47">
        <v>18018880.309999999</v>
      </c>
      <c r="D15" s="41">
        <v>27201640.690000001</v>
      </c>
      <c r="E15" s="45">
        <v>37864000</v>
      </c>
      <c r="F15" s="45">
        <v>39182500</v>
      </c>
      <c r="G15" s="46">
        <v>40211300</v>
      </c>
      <c r="H15" s="34">
        <f t="shared" si="0"/>
        <v>1.509618812158035</v>
      </c>
      <c r="I15" s="34">
        <f t="shared" si="0"/>
        <v>1.3919748603222948</v>
      </c>
      <c r="J15" s="34">
        <f t="shared" si="0"/>
        <v>1.0348219945066555</v>
      </c>
      <c r="K15" s="34">
        <f t="shared" si="0"/>
        <v>1.026256619664391</v>
      </c>
    </row>
    <row r="16" spans="1:11" s="2" customFormat="1" ht="28.5" customHeight="1" x14ac:dyDescent="0.2">
      <c r="A16" s="15" t="s">
        <v>12</v>
      </c>
      <c r="B16" s="35" t="s">
        <v>13</v>
      </c>
      <c r="C16" s="42">
        <f>SUM(C17:C22)</f>
        <v>1335216059.4100001</v>
      </c>
      <c r="D16" s="43">
        <f>SUM(D17:D20)</f>
        <v>1660848000</v>
      </c>
      <c r="E16" s="42">
        <f>SUM(E17:E20)</f>
        <v>1465007600</v>
      </c>
      <c r="F16" s="42">
        <f>SUM(F17:F20)</f>
        <v>1488540889</v>
      </c>
      <c r="G16" s="44">
        <f>SUM(G17:G20)</f>
        <v>1518105613</v>
      </c>
      <c r="H16" s="34">
        <f t="shared" si="0"/>
        <v>1.2438795865995567</v>
      </c>
      <c r="I16" s="34">
        <f t="shared" si="0"/>
        <v>0.88208409198192728</v>
      </c>
      <c r="J16" s="34">
        <f t="shared" si="0"/>
        <v>1.016063595164967</v>
      </c>
      <c r="K16" s="34">
        <f t="shared" si="0"/>
        <v>1.0198615464435523</v>
      </c>
    </row>
    <row r="17" spans="1:11" s="2" customFormat="1" ht="21" customHeight="1" x14ac:dyDescent="0.2">
      <c r="A17" s="14" t="s">
        <v>14</v>
      </c>
      <c r="B17" s="13" t="s">
        <v>15</v>
      </c>
      <c r="C17" s="47">
        <v>85117497.109999999</v>
      </c>
      <c r="D17" s="41">
        <v>55000000</v>
      </c>
      <c r="E17" s="45">
        <v>12600000</v>
      </c>
      <c r="F17" s="45">
        <v>12600000</v>
      </c>
      <c r="G17" s="46">
        <v>12600000</v>
      </c>
      <c r="H17" s="34">
        <f t="shared" si="0"/>
        <v>0.64616561655850602</v>
      </c>
      <c r="I17" s="34">
        <f t="shared" si="0"/>
        <v>0.2290909090909091</v>
      </c>
      <c r="J17" s="34">
        <f t="shared" si="0"/>
        <v>1</v>
      </c>
      <c r="K17" s="34">
        <f t="shared" si="0"/>
        <v>1</v>
      </c>
    </row>
    <row r="18" spans="1:11" s="2" customFormat="1" ht="42.75" customHeight="1" x14ac:dyDescent="0.2">
      <c r="A18" s="14" t="s">
        <v>120</v>
      </c>
      <c r="B18" s="13" t="s">
        <v>110</v>
      </c>
      <c r="C18" s="47">
        <v>436142628.57999998</v>
      </c>
      <c r="D18" s="41">
        <v>528000000</v>
      </c>
      <c r="E18" s="45">
        <v>500000000</v>
      </c>
      <c r="F18" s="45">
        <v>508500000</v>
      </c>
      <c r="G18" s="46">
        <v>518115500</v>
      </c>
      <c r="H18" s="34">
        <f t="shared" si="0"/>
        <v>1.2106131467109067</v>
      </c>
      <c r="I18" s="34">
        <f t="shared" si="0"/>
        <v>0.94696969696969702</v>
      </c>
      <c r="J18" s="34">
        <f t="shared" si="0"/>
        <v>1.0169999999999999</v>
      </c>
      <c r="K18" s="34">
        <f t="shared" si="0"/>
        <v>1.0189095378564406</v>
      </c>
    </row>
    <row r="19" spans="1:11" s="2" customFormat="1" ht="56.25" customHeight="1" x14ac:dyDescent="0.2">
      <c r="A19" s="14" t="s">
        <v>121</v>
      </c>
      <c r="B19" s="13" t="s">
        <v>111</v>
      </c>
      <c r="C19" s="47">
        <v>11815409.25</v>
      </c>
      <c r="D19" s="41">
        <v>8893800</v>
      </c>
      <c r="E19" s="45">
        <v>5589930</v>
      </c>
      <c r="F19" s="45">
        <v>5684959</v>
      </c>
      <c r="G19" s="46">
        <v>5804343</v>
      </c>
      <c r="H19" s="34">
        <f t="shared" si="0"/>
        <v>0.75272889933964837</v>
      </c>
      <c r="I19" s="34">
        <f t="shared" si="0"/>
        <v>0.62851986777305535</v>
      </c>
      <c r="J19" s="34">
        <f t="shared" si="0"/>
        <v>1.0170000339896921</v>
      </c>
      <c r="K19" s="34">
        <f t="shared" si="0"/>
        <v>1.0209999755495158</v>
      </c>
    </row>
    <row r="20" spans="1:11" s="2" customFormat="1" ht="41.25" customHeight="1" x14ac:dyDescent="0.2">
      <c r="A20" s="14" t="s">
        <v>122</v>
      </c>
      <c r="B20" s="13" t="s">
        <v>112</v>
      </c>
      <c r="C20" s="47">
        <v>859253502.75</v>
      </c>
      <c r="D20" s="41">
        <v>1068954200</v>
      </c>
      <c r="E20" s="45">
        <v>946817670</v>
      </c>
      <c r="F20" s="45">
        <v>961755930</v>
      </c>
      <c r="G20" s="46">
        <v>981585770</v>
      </c>
      <c r="H20" s="34">
        <f t="shared" si="0"/>
        <v>1.2440498602320071</v>
      </c>
      <c r="I20" s="34">
        <f t="shared" si="0"/>
        <v>0.88574203646891514</v>
      </c>
      <c r="J20" s="34">
        <f t="shared" si="0"/>
        <v>1.015777335461008</v>
      </c>
      <c r="K20" s="34">
        <f t="shared" si="0"/>
        <v>1.0206183704008978</v>
      </c>
    </row>
    <row r="21" spans="1:11" s="2" customFormat="1" ht="43.5" customHeight="1" x14ac:dyDescent="0.2">
      <c r="A21" s="30" t="s">
        <v>393</v>
      </c>
      <c r="B21" s="32" t="s">
        <v>394</v>
      </c>
      <c r="C21" s="47">
        <v>-56095370.920000002</v>
      </c>
      <c r="D21" s="41"/>
      <c r="E21" s="45"/>
      <c r="F21" s="45"/>
      <c r="G21" s="46"/>
      <c r="H21" s="34">
        <f t="shared" si="0"/>
        <v>0</v>
      </c>
      <c r="I21" s="34"/>
      <c r="J21" s="34"/>
      <c r="K21" s="34"/>
    </row>
    <row r="22" spans="1:11" s="2" customFormat="1" ht="56.25" customHeight="1" x14ac:dyDescent="0.2">
      <c r="A22" s="30" t="s">
        <v>395</v>
      </c>
      <c r="B22" s="32" t="s">
        <v>396</v>
      </c>
      <c r="C22" s="47">
        <v>-1017607.36</v>
      </c>
      <c r="D22" s="41"/>
      <c r="E22" s="45"/>
      <c r="F22" s="45"/>
      <c r="G22" s="46"/>
      <c r="H22" s="34">
        <f t="shared" si="0"/>
        <v>0</v>
      </c>
      <c r="I22" s="34"/>
      <c r="J22" s="34"/>
      <c r="K22" s="34"/>
    </row>
    <row r="23" spans="1:11" s="2" customFormat="1" ht="16.149999999999999" customHeight="1" x14ac:dyDescent="0.2">
      <c r="A23" s="31" t="s">
        <v>389</v>
      </c>
      <c r="B23" s="36" t="s">
        <v>390</v>
      </c>
      <c r="C23" s="48">
        <v>704630.78</v>
      </c>
      <c r="D23" s="41"/>
      <c r="E23" s="45"/>
      <c r="F23" s="45"/>
      <c r="G23" s="46"/>
      <c r="H23" s="34">
        <f t="shared" si="0"/>
        <v>0</v>
      </c>
      <c r="I23" s="34"/>
      <c r="J23" s="34"/>
      <c r="K23" s="34"/>
    </row>
    <row r="24" spans="1:11" s="2" customFormat="1" ht="21" customHeight="1" x14ac:dyDescent="0.2">
      <c r="A24" s="30" t="s">
        <v>391</v>
      </c>
      <c r="B24" s="32" t="s">
        <v>392</v>
      </c>
      <c r="C24" s="47">
        <v>704630.78</v>
      </c>
      <c r="D24" s="49"/>
      <c r="E24" s="50"/>
      <c r="F24" s="50"/>
      <c r="G24" s="51"/>
      <c r="H24" s="34">
        <f t="shared" si="0"/>
        <v>0</v>
      </c>
      <c r="I24" s="34"/>
      <c r="J24" s="34"/>
      <c r="K24" s="34"/>
    </row>
    <row r="25" spans="1:11" s="2" customFormat="1" ht="18" customHeight="1" x14ac:dyDescent="0.2">
      <c r="A25" s="15" t="s">
        <v>16</v>
      </c>
      <c r="B25" s="35" t="s">
        <v>17</v>
      </c>
      <c r="C25" s="42">
        <f>C26+C27+C30</f>
        <v>4503781904.6000004</v>
      </c>
      <c r="D25" s="43">
        <f>D26+D27+D30</f>
        <v>4646874425</v>
      </c>
      <c r="E25" s="42">
        <f>E26+E27+E30</f>
        <v>4873192900</v>
      </c>
      <c r="F25" s="42">
        <f t="shared" ref="F25:G25" si="4">F26+F27+F30</f>
        <v>5209197100</v>
      </c>
      <c r="G25" s="44">
        <f t="shared" si="4"/>
        <v>5550139517</v>
      </c>
      <c r="H25" s="34">
        <f t="shared" si="0"/>
        <v>1.0317716362450522</v>
      </c>
      <c r="I25" s="34">
        <f t="shared" si="0"/>
        <v>1.0487033765712315</v>
      </c>
      <c r="J25" s="34">
        <f t="shared" si="0"/>
        <v>1.0689494971561664</v>
      </c>
      <c r="K25" s="34">
        <f t="shared" si="0"/>
        <v>1.0654500896116985</v>
      </c>
    </row>
    <row r="26" spans="1:11" s="2" customFormat="1" ht="16.899999999999999" customHeight="1" x14ac:dyDescent="0.2">
      <c r="A26" s="14" t="s">
        <v>18</v>
      </c>
      <c r="B26" s="13" t="s">
        <v>19</v>
      </c>
      <c r="C26" s="47">
        <v>3998858801.5599999</v>
      </c>
      <c r="D26" s="41">
        <v>4205200000</v>
      </c>
      <c r="E26" s="45">
        <v>4436894900</v>
      </c>
      <c r="F26" s="45">
        <v>4766610700</v>
      </c>
      <c r="G26" s="46">
        <v>5103846600</v>
      </c>
      <c r="H26" s="34">
        <f t="shared" si="0"/>
        <v>1.0516000210758889</v>
      </c>
      <c r="I26" s="34">
        <f t="shared" si="0"/>
        <v>1.0550972367544944</v>
      </c>
      <c r="J26" s="34">
        <f t="shared" si="0"/>
        <v>1.0743122853777762</v>
      </c>
      <c r="K26" s="34">
        <f t="shared" si="0"/>
        <v>1.070749620899395</v>
      </c>
    </row>
    <row r="27" spans="1:11" s="2" customFormat="1" ht="16.5" customHeight="1" x14ac:dyDescent="0.2">
      <c r="A27" s="14" t="s">
        <v>20</v>
      </c>
      <c r="B27" s="13" t="s">
        <v>21</v>
      </c>
      <c r="C27" s="47">
        <v>503528391.48000002</v>
      </c>
      <c r="D27" s="41">
        <v>440089355</v>
      </c>
      <c r="E27" s="45">
        <f>SUM(E28:E29)</f>
        <v>434713000</v>
      </c>
      <c r="F27" s="45">
        <f t="shared" ref="F27:G27" si="5">SUM(F28:F29)</f>
        <v>441001400</v>
      </c>
      <c r="G27" s="46">
        <f t="shared" si="5"/>
        <v>444707917</v>
      </c>
      <c r="H27" s="34">
        <f t="shared" si="0"/>
        <v>0.87401100403983911</v>
      </c>
      <c r="I27" s="34">
        <f t="shared" si="0"/>
        <v>0.98778349228646989</v>
      </c>
      <c r="J27" s="34">
        <f t="shared" si="0"/>
        <v>1.0144656359483153</v>
      </c>
      <c r="K27" s="34">
        <f t="shared" si="0"/>
        <v>1.0084047737716932</v>
      </c>
    </row>
    <row r="28" spans="1:11" s="2" customFormat="1" ht="16.5" customHeight="1" x14ac:dyDescent="0.2">
      <c r="A28" s="14" t="s">
        <v>157</v>
      </c>
      <c r="B28" s="13" t="s">
        <v>158</v>
      </c>
      <c r="C28" s="47">
        <v>100913005.42</v>
      </c>
      <c r="D28" s="41">
        <v>77833638</v>
      </c>
      <c r="E28" s="45">
        <v>74713000</v>
      </c>
      <c r="F28" s="45">
        <v>81001400</v>
      </c>
      <c r="G28" s="46">
        <v>84707917</v>
      </c>
      <c r="H28" s="34">
        <f t="shared" si="0"/>
        <v>0.77129442013996452</v>
      </c>
      <c r="I28" s="34">
        <f t="shared" si="0"/>
        <v>0.95990630683355693</v>
      </c>
      <c r="J28" s="34">
        <f t="shared" si="0"/>
        <v>1.0841674139707949</v>
      </c>
      <c r="K28" s="34">
        <f t="shared" si="0"/>
        <v>1.0457586782450674</v>
      </c>
    </row>
    <row r="29" spans="1:11" s="2" customFormat="1" ht="16.5" customHeight="1" x14ac:dyDescent="0.2">
      <c r="A29" s="14" t="s">
        <v>159</v>
      </c>
      <c r="B29" s="13" t="s">
        <v>160</v>
      </c>
      <c r="C29" s="47">
        <v>402615386.06</v>
      </c>
      <c r="D29" s="41">
        <v>362255717</v>
      </c>
      <c r="E29" s="45">
        <v>360000000</v>
      </c>
      <c r="F29" s="45">
        <v>360000000</v>
      </c>
      <c r="G29" s="46">
        <v>360000000</v>
      </c>
      <c r="H29" s="34">
        <f t="shared" si="0"/>
        <v>0.89975626750144766</v>
      </c>
      <c r="I29" s="34">
        <f t="shared" si="0"/>
        <v>0.99377313622906882</v>
      </c>
      <c r="J29" s="34">
        <f t="shared" si="0"/>
        <v>1</v>
      </c>
      <c r="K29" s="34">
        <f t="shared" si="0"/>
        <v>1</v>
      </c>
    </row>
    <row r="30" spans="1:11" s="1" customFormat="1" ht="16.5" customHeight="1" x14ac:dyDescent="0.2">
      <c r="A30" s="14" t="s">
        <v>22</v>
      </c>
      <c r="B30" s="13" t="s">
        <v>23</v>
      </c>
      <c r="C30" s="47">
        <v>1394711.56</v>
      </c>
      <c r="D30" s="41">
        <v>1585070</v>
      </c>
      <c r="E30" s="45">
        <v>1585000</v>
      </c>
      <c r="F30" s="45">
        <v>1585000</v>
      </c>
      <c r="G30" s="46">
        <v>1585000</v>
      </c>
      <c r="H30" s="34">
        <f t="shared" si="0"/>
        <v>1.1364858838626102</v>
      </c>
      <c r="I30" s="34">
        <f t="shared" si="0"/>
        <v>0.99995583791252118</v>
      </c>
      <c r="J30" s="34">
        <f t="shared" si="0"/>
        <v>1</v>
      </c>
      <c r="K30" s="34">
        <f t="shared" si="0"/>
        <v>1</v>
      </c>
    </row>
    <row r="31" spans="1:11" s="2" customFormat="1" ht="31.5" customHeight="1" x14ac:dyDescent="0.2">
      <c r="A31" s="15" t="s">
        <v>24</v>
      </c>
      <c r="B31" s="35" t="s">
        <v>25</v>
      </c>
      <c r="C31" s="42">
        <f>C32+C35</f>
        <v>1543671937.1100001</v>
      </c>
      <c r="D31" s="43">
        <f>D32+D35</f>
        <v>1495794000</v>
      </c>
      <c r="E31" s="42">
        <f>E32+E35</f>
        <v>1456304780</v>
      </c>
      <c r="F31" s="42">
        <f t="shared" ref="F31:G31" si="6">F32+F35</f>
        <v>1500841350</v>
      </c>
      <c r="G31" s="44">
        <f t="shared" si="6"/>
        <v>1532107557.8199999</v>
      </c>
      <c r="H31" s="34">
        <f t="shared" si="0"/>
        <v>0.96898438330126335</v>
      </c>
      <c r="I31" s="34">
        <f t="shared" si="0"/>
        <v>0.97359982724893934</v>
      </c>
      <c r="J31" s="34">
        <f t="shared" si="0"/>
        <v>1.0305819019559903</v>
      </c>
      <c r="K31" s="34">
        <f t="shared" si="0"/>
        <v>1.0208324536234292</v>
      </c>
    </row>
    <row r="32" spans="1:11" s="2" customFormat="1" ht="18" customHeight="1" x14ac:dyDescent="0.2">
      <c r="A32" s="14" t="s">
        <v>26</v>
      </c>
      <c r="B32" s="13" t="s">
        <v>27</v>
      </c>
      <c r="C32" s="47">
        <v>1326449337.47</v>
      </c>
      <c r="D32" s="41">
        <v>1269366000</v>
      </c>
      <c r="E32" s="45">
        <f>SUM(E33:E34)</f>
        <v>1216743930</v>
      </c>
      <c r="F32" s="45">
        <f>SUM(F33:F34)</f>
        <v>1249781550</v>
      </c>
      <c r="G32" s="46">
        <f>SUM(G33:G34)</f>
        <v>1271005357.8199999</v>
      </c>
      <c r="H32" s="34">
        <f t="shared" si="0"/>
        <v>0.95696530892097409</v>
      </c>
      <c r="I32" s="34">
        <f t="shared" si="0"/>
        <v>0.95854460415672071</v>
      </c>
      <c r="J32" s="34">
        <f t="shared" si="0"/>
        <v>1.0271524839248634</v>
      </c>
      <c r="K32" s="34">
        <f t="shared" si="0"/>
        <v>1.0169820140327723</v>
      </c>
    </row>
    <row r="33" spans="1:11" s="2" customFormat="1" ht="18" customHeight="1" x14ac:dyDescent="0.2">
      <c r="A33" s="14" t="s">
        <v>161</v>
      </c>
      <c r="B33" s="13" t="s">
        <v>162</v>
      </c>
      <c r="C33" s="47">
        <v>17016612.170000002</v>
      </c>
      <c r="D33" s="41">
        <v>17284700</v>
      </c>
      <c r="E33" s="45">
        <v>17402500</v>
      </c>
      <c r="F33" s="45">
        <v>17875600</v>
      </c>
      <c r="G33" s="46">
        <v>18179184.27</v>
      </c>
      <c r="H33" s="34">
        <f t="shared" si="0"/>
        <v>1.0157544772908813</v>
      </c>
      <c r="I33" s="34">
        <f t="shared" si="0"/>
        <v>1.0068152759376789</v>
      </c>
      <c r="J33" s="34">
        <f t="shared" si="0"/>
        <v>1.0271857491739693</v>
      </c>
      <c r="K33" s="34">
        <f t="shared" si="0"/>
        <v>1.016983165320325</v>
      </c>
    </row>
    <row r="34" spans="1:11" s="2" customFormat="1" ht="31.5" customHeight="1" x14ac:dyDescent="0.2">
      <c r="A34" s="14" t="s">
        <v>163</v>
      </c>
      <c r="B34" s="13" t="s">
        <v>164</v>
      </c>
      <c r="C34" s="47">
        <v>1309432725.3</v>
      </c>
      <c r="D34" s="41">
        <v>1252081300</v>
      </c>
      <c r="E34" s="52">
        <v>1199341430</v>
      </c>
      <c r="F34" s="45">
        <v>1231905950</v>
      </c>
      <c r="G34" s="46">
        <v>1252826173.55</v>
      </c>
      <c r="H34" s="34">
        <f t="shared" si="0"/>
        <v>0.95620131970746314</v>
      </c>
      <c r="I34" s="34">
        <f t="shared" si="0"/>
        <v>0.95787823841790465</v>
      </c>
      <c r="J34" s="34">
        <f t="shared" si="0"/>
        <v>1.0271520012445496</v>
      </c>
      <c r="K34" s="34">
        <f t="shared" si="0"/>
        <v>1.0169819973269876</v>
      </c>
    </row>
    <row r="35" spans="1:11" s="2" customFormat="1" ht="31.5" customHeight="1" x14ac:dyDescent="0.2">
      <c r="A35" s="14" t="s">
        <v>28</v>
      </c>
      <c r="B35" s="13" t="s">
        <v>29</v>
      </c>
      <c r="C35" s="47">
        <v>217222599.63999999</v>
      </c>
      <c r="D35" s="41">
        <v>226428000</v>
      </c>
      <c r="E35" s="45">
        <f>E36+E37+E38</f>
        <v>239560850</v>
      </c>
      <c r="F35" s="45">
        <f>SUM(F36:F38)</f>
        <v>251059800</v>
      </c>
      <c r="G35" s="46">
        <f>SUM(G36:G38)</f>
        <v>261102200</v>
      </c>
      <c r="H35" s="34">
        <f t="shared" si="0"/>
        <v>1.0423777285386326</v>
      </c>
      <c r="I35" s="34">
        <f t="shared" si="0"/>
        <v>1.0580001148267881</v>
      </c>
      <c r="J35" s="34">
        <f t="shared" si="0"/>
        <v>1.0480001218896995</v>
      </c>
      <c r="K35" s="34">
        <f t="shared" si="0"/>
        <v>1.0400000318649183</v>
      </c>
    </row>
    <row r="36" spans="1:11" s="2" customFormat="1" ht="17.25" customHeight="1" x14ac:dyDescent="0.2">
      <c r="A36" s="14" t="s">
        <v>165</v>
      </c>
      <c r="B36" s="13" t="s">
        <v>166</v>
      </c>
      <c r="C36" s="47">
        <v>1330410.1299999999</v>
      </c>
      <c r="D36" s="41">
        <v>14000000</v>
      </c>
      <c r="E36" s="45">
        <v>1481200</v>
      </c>
      <c r="F36" s="45">
        <v>1552300</v>
      </c>
      <c r="G36" s="46">
        <v>1614400</v>
      </c>
      <c r="H36" s="34">
        <f t="shared" si="0"/>
        <v>10.523070806744384</v>
      </c>
      <c r="I36" s="34">
        <f t="shared" si="0"/>
        <v>0.10580000000000001</v>
      </c>
      <c r="J36" s="34">
        <f t="shared" si="0"/>
        <v>1.0480016203078586</v>
      </c>
      <c r="K36" s="34">
        <f t="shared" si="0"/>
        <v>1.0400051536429813</v>
      </c>
    </row>
    <row r="37" spans="1:11" s="2" customFormat="1" ht="27.75" customHeight="1" x14ac:dyDescent="0.2">
      <c r="A37" s="14" t="s">
        <v>167</v>
      </c>
      <c r="B37" s="13" t="s">
        <v>168</v>
      </c>
      <c r="C37" s="47">
        <v>211476144.22999999</v>
      </c>
      <c r="D37" s="41">
        <v>220000000</v>
      </c>
      <c r="E37" s="45">
        <v>232760000</v>
      </c>
      <c r="F37" s="45">
        <v>243932500</v>
      </c>
      <c r="G37" s="46">
        <v>253689800</v>
      </c>
      <c r="H37" s="34">
        <f t="shared" si="0"/>
        <v>1.0403064648309908</v>
      </c>
      <c r="I37" s="34">
        <f t="shared" si="0"/>
        <v>1.0580000000000001</v>
      </c>
      <c r="J37" s="34">
        <f t="shared" si="0"/>
        <v>1.0480000859254168</v>
      </c>
      <c r="K37" s="34">
        <f t="shared" si="0"/>
        <v>1.04</v>
      </c>
    </row>
    <row r="38" spans="1:11" s="2" customFormat="1" ht="21" customHeight="1" x14ac:dyDescent="0.2">
      <c r="A38" s="14" t="s">
        <v>169</v>
      </c>
      <c r="B38" s="13" t="s">
        <v>170</v>
      </c>
      <c r="C38" s="47">
        <v>4416045.28</v>
      </c>
      <c r="D38" s="41">
        <v>5028000</v>
      </c>
      <c r="E38" s="45">
        <v>5319650</v>
      </c>
      <c r="F38" s="45">
        <v>5575000</v>
      </c>
      <c r="G38" s="46">
        <v>5798000</v>
      </c>
      <c r="H38" s="34">
        <f t="shared" si="0"/>
        <v>1.1385752819998258</v>
      </c>
      <c r="I38" s="34">
        <f t="shared" si="0"/>
        <v>1.0580051710421639</v>
      </c>
      <c r="J38" s="34">
        <f t="shared" si="0"/>
        <v>1.048001278279586</v>
      </c>
      <c r="K38" s="34">
        <f t="shared" si="0"/>
        <v>1.04</v>
      </c>
    </row>
    <row r="39" spans="1:11" s="2" customFormat="1" ht="20.25" customHeight="1" x14ac:dyDescent="0.2">
      <c r="A39" s="15" t="s">
        <v>30</v>
      </c>
      <c r="B39" s="35" t="s">
        <v>31</v>
      </c>
      <c r="C39" s="42">
        <f>SUM(C40:C56)</f>
        <v>69072764.209999993</v>
      </c>
      <c r="D39" s="43">
        <f>SUM(D40:D56)</f>
        <v>103127707.14</v>
      </c>
      <c r="E39" s="42">
        <f>SUM(E40:E56)</f>
        <v>88121417</v>
      </c>
      <c r="F39" s="42">
        <f t="shared" ref="F39:G39" si="7">SUM(F40:F56)</f>
        <v>86296890</v>
      </c>
      <c r="G39" s="44">
        <f t="shared" si="7"/>
        <v>85495810</v>
      </c>
      <c r="H39" s="34">
        <f t="shared" si="0"/>
        <v>1.4930299709226016</v>
      </c>
      <c r="I39" s="34">
        <f t="shared" si="0"/>
        <v>0.85448827908460756</v>
      </c>
      <c r="J39" s="34">
        <f t="shared" si="0"/>
        <v>0.97929530570303924</v>
      </c>
      <c r="K39" s="34">
        <f t="shared" si="0"/>
        <v>0.99071716257677422</v>
      </c>
    </row>
    <row r="40" spans="1:11" s="2" customFormat="1" ht="33" customHeight="1" x14ac:dyDescent="0.2">
      <c r="A40" s="9" t="s">
        <v>133</v>
      </c>
      <c r="B40" s="37" t="s">
        <v>135</v>
      </c>
      <c r="C40" s="47">
        <v>1854.38</v>
      </c>
      <c r="D40" s="53">
        <v>257.14</v>
      </c>
      <c r="E40" s="45">
        <v>260</v>
      </c>
      <c r="F40" s="45">
        <v>270</v>
      </c>
      <c r="G40" s="46">
        <v>270</v>
      </c>
      <c r="H40" s="34">
        <f t="shared" si="0"/>
        <v>0.13866629277710069</v>
      </c>
      <c r="I40" s="34">
        <f t="shared" si="0"/>
        <v>1.0111223458038423</v>
      </c>
      <c r="J40" s="34">
        <f t="shared" si="0"/>
        <v>1.0384615384615385</v>
      </c>
      <c r="K40" s="34">
        <f t="shared" si="0"/>
        <v>1</v>
      </c>
    </row>
    <row r="41" spans="1:11" s="2" customFormat="1" ht="47.25" customHeight="1" x14ac:dyDescent="0.2">
      <c r="A41" s="9" t="s">
        <v>134</v>
      </c>
      <c r="B41" s="37" t="s">
        <v>136</v>
      </c>
      <c r="C41" s="47">
        <v>2561650</v>
      </c>
      <c r="D41" s="53">
        <v>4632600</v>
      </c>
      <c r="E41" s="45">
        <v>4725250</v>
      </c>
      <c r="F41" s="45">
        <v>4819800</v>
      </c>
      <c r="G41" s="46">
        <v>4916200</v>
      </c>
      <c r="H41" s="34">
        <f t="shared" si="0"/>
        <v>1.8084437764721957</v>
      </c>
      <c r="I41" s="34">
        <f t="shared" si="0"/>
        <v>1.0199995682769936</v>
      </c>
      <c r="J41" s="34">
        <f t="shared" si="0"/>
        <v>1.0200095233056452</v>
      </c>
      <c r="K41" s="34">
        <f t="shared" si="0"/>
        <v>1.0200008299099548</v>
      </c>
    </row>
    <row r="42" spans="1:11" s="2" customFormat="1" ht="38.25" x14ac:dyDescent="0.2">
      <c r="A42" s="14" t="s">
        <v>141</v>
      </c>
      <c r="B42" s="13" t="s">
        <v>142</v>
      </c>
      <c r="C42" s="47">
        <v>133196.5</v>
      </c>
      <c r="D42" s="41">
        <v>183360</v>
      </c>
      <c r="E42" s="45">
        <v>187000</v>
      </c>
      <c r="F42" s="45">
        <v>190770</v>
      </c>
      <c r="G42" s="46">
        <v>194580</v>
      </c>
      <c r="H42" s="34">
        <f t="shared" si="0"/>
        <v>1.3766127488334903</v>
      </c>
      <c r="I42" s="34">
        <f t="shared" si="0"/>
        <v>1.0198516579406631</v>
      </c>
      <c r="J42" s="34">
        <f t="shared" si="0"/>
        <v>1.0201604278074867</v>
      </c>
      <c r="K42" s="34">
        <f t="shared" si="0"/>
        <v>1.0199716936625256</v>
      </c>
    </row>
    <row r="43" spans="1:11" s="2" customFormat="1" ht="25.5" x14ac:dyDescent="0.2">
      <c r="A43" s="14" t="s">
        <v>143</v>
      </c>
      <c r="B43" s="13" t="s">
        <v>144</v>
      </c>
      <c r="C43" s="47">
        <v>17540573.329999998</v>
      </c>
      <c r="D43" s="41">
        <v>40361070</v>
      </c>
      <c r="E43" s="45">
        <v>41168300</v>
      </c>
      <c r="F43" s="45">
        <v>41991650</v>
      </c>
      <c r="G43" s="46">
        <v>42831450</v>
      </c>
      <c r="H43" s="34">
        <f t="shared" si="0"/>
        <v>2.301012016008031</v>
      </c>
      <c r="I43" s="34">
        <f t="shared" si="0"/>
        <v>1.0200002130766106</v>
      </c>
      <c r="J43" s="34">
        <f t="shared" si="0"/>
        <v>1.0199996113514525</v>
      </c>
      <c r="K43" s="34">
        <f t="shared" si="0"/>
        <v>1.0199992141294758</v>
      </c>
    </row>
    <row r="44" spans="1:11" s="2" customFormat="1" ht="41.25" customHeight="1" x14ac:dyDescent="0.2">
      <c r="A44" s="14" t="s">
        <v>171</v>
      </c>
      <c r="B44" s="13" t="s">
        <v>172</v>
      </c>
      <c r="C44" s="47">
        <v>31257370</v>
      </c>
      <c r="D44" s="41">
        <v>44665090</v>
      </c>
      <c r="E44" s="45">
        <v>28560650</v>
      </c>
      <c r="F44" s="45">
        <v>25563860</v>
      </c>
      <c r="G44" s="46">
        <v>23567140</v>
      </c>
      <c r="H44" s="34">
        <f t="shared" si="0"/>
        <v>1.4289458774042729</v>
      </c>
      <c r="I44" s="34">
        <f t="shared" si="0"/>
        <v>0.63944010859487799</v>
      </c>
      <c r="J44" s="34">
        <f t="shared" si="0"/>
        <v>0.89507276620104936</v>
      </c>
      <c r="K44" s="34">
        <f t="shared" si="0"/>
        <v>0.92189285968550916</v>
      </c>
    </row>
    <row r="45" spans="1:11" s="2" customFormat="1" ht="19.149999999999999" customHeight="1" x14ac:dyDescent="0.2">
      <c r="A45" s="9" t="s">
        <v>139</v>
      </c>
      <c r="B45" s="37" t="s">
        <v>140</v>
      </c>
      <c r="C45" s="47">
        <v>3635825</v>
      </c>
      <c r="D45" s="53">
        <v>4639930</v>
      </c>
      <c r="E45" s="45">
        <v>4732727</v>
      </c>
      <c r="F45" s="45">
        <v>4827380</v>
      </c>
      <c r="G45" s="46">
        <v>4923930</v>
      </c>
      <c r="H45" s="34">
        <f t="shared" si="0"/>
        <v>1.2761697826490548</v>
      </c>
      <c r="I45" s="34">
        <f t="shared" si="0"/>
        <v>1.0199996551672115</v>
      </c>
      <c r="J45" s="34">
        <f t="shared" si="0"/>
        <v>1.0199996746062048</v>
      </c>
      <c r="K45" s="34">
        <f t="shared" si="0"/>
        <v>1.0200004971640932</v>
      </c>
    </row>
    <row r="46" spans="1:11" s="2" customFormat="1" ht="48" customHeight="1" x14ac:dyDescent="0.2">
      <c r="A46" s="14" t="s">
        <v>32</v>
      </c>
      <c r="B46" s="13" t="s">
        <v>33</v>
      </c>
      <c r="C46" s="47">
        <v>165950</v>
      </c>
      <c r="D46" s="41">
        <v>171000</v>
      </c>
      <c r="E46" s="45">
        <v>174420</v>
      </c>
      <c r="F46" s="45">
        <v>177900</v>
      </c>
      <c r="G46" s="46">
        <v>181470</v>
      </c>
      <c r="H46" s="34">
        <f t="shared" si="0"/>
        <v>1.0304308526664658</v>
      </c>
      <c r="I46" s="34">
        <f t="shared" si="0"/>
        <v>1.02</v>
      </c>
      <c r="J46" s="34">
        <f t="shared" si="0"/>
        <v>1.019951840385277</v>
      </c>
      <c r="K46" s="34">
        <f t="shared" si="0"/>
        <v>1.0200674536256324</v>
      </c>
    </row>
    <row r="47" spans="1:11" s="2" customFormat="1" ht="27.75" customHeight="1" x14ac:dyDescent="0.2">
      <c r="A47" s="14" t="s">
        <v>34</v>
      </c>
      <c r="B47" s="13" t="s">
        <v>35</v>
      </c>
      <c r="C47" s="47">
        <v>11150</v>
      </c>
      <c r="D47" s="41">
        <v>30500</v>
      </c>
      <c r="E47" s="45">
        <v>31110</v>
      </c>
      <c r="F47" s="45">
        <v>31730</v>
      </c>
      <c r="G47" s="46">
        <v>32370</v>
      </c>
      <c r="H47" s="34">
        <f t="shared" si="0"/>
        <v>2.7354260089686098</v>
      </c>
      <c r="I47" s="34">
        <f t="shared" si="0"/>
        <v>1.02</v>
      </c>
      <c r="J47" s="34">
        <f t="shared" si="0"/>
        <v>1.0199292831886853</v>
      </c>
      <c r="K47" s="34">
        <f t="shared" si="0"/>
        <v>1.0201701859439016</v>
      </c>
    </row>
    <row r="48" spans="1:11" s="2" customFormat="1" ht="45.75" customHeight="1" x14ac:dyDescent="0.2">
      <c r="A48" s="14" t="s">
        <v>36</v>
      </c>
      <c r="B48" s="13" t="s">
        <v>37</v>
      </c>
      <c r="C48" s="47">
        <v>295400</v>
      </c>
      <c r="D48" s="41">
        <v>150000</v>
      </c>
      <c r="E48" s="45">
        <v>153000</v>
      </c>
      <c r="F48" s="45">
        <v>156060</v>
      </c>
      <c r="G48" s="46">
        <v>159180</v>
      </c>
      <c r="H48" s="34">
        <f t="shared" si="0"/>
        <v>0.50778605280974953</v>
      </c>
      <c r="I48" s="34">
        <f t="shared" si="0"/>
        <v>1.02</v>
      </c>
      <c r="J48" s="34">
        <f t="shared" si="0"/>
        <v>1.02</v>
      </c>
      <c r="K48" s="34">
        <f t="shared" si="0"/>
        <v>1.0199923106497502</v>
      </c>
    </row>
    <row r="49" spans="1:11" s="2" customFormat="1" ht="90.75" customHeight="1" x14ac:dyDescent="0.2">
      <c r="A49" s="14" t="s">
        <v>173</v>
      </c>
      <c r="B49" s="13" t="s">
        <v>174</v>
      </c>
      <c r="C49" s="47">
        <v>5512895</v>
      </c>
      <c r="D49" s="41">
        <v>5100000</v>
      </c>
      <c r="E49" s="45">
        <v>5202000</v>
      </c>
      <c r="F49" s="45">
        <v>5306040</v>
      </c>
      <c r="G49" s="46">
        <v>5412160</v>
      </c>
      <c r="H49" s="34">
        <f t="shared" si="0"/>
        <v>0.92510377941172472</v>
      </c>
      <c r="I49" s="34">
        <f t="shared" si="0"/>
        <v>1.02</v>
      </c>
      <c r="J49" s="34">
        <f t="shared" si="0"/>
        <v>1.02</v>
      </c>
      <c r="K49" s="34">
        <f t="shared" si="0"/>
        <v>1.0199998492284266</v>
      </c>
    </row>
    <row r="50" spans="1:11" s="2" customFormat="1" ht="54.75" customHeight="1" x14ac:dyDescent="0.2">
      <c r="A50" s="14" t="s">
        <v>175</v>
      </c>
      <c r="B50" s="13" t="s">
        <v>176</v>
      </c>
      <c r="C50" s="47">
        <v>610900</v>
      </c>
      <c r="D50" s="41">
        <v>700000</v>
      </c>
      <c r="E50" s="45">
        <v>714000</v>
      </c>
      <c r="F50" s="45">
        <v>728280</v>
      </c>
      <c r="G50" s="46">
        <v>742850</v>
      </c>
      <c r="H50" s="34">
        <f t="shared" si="0"/>
        <v>1.1458503846783434</v>
      </c>
      <c r="I50" s="34">
        <f t="shared" si="0"/>
        <v>1.02</v>
      </c>
      <c r="J50" s="34">
        <f t="shared" si="0"/>
        <v>1.02</v>
      </c>
      <c r="K50" s="34">
        <f t="shared" si="0"/>
        <v>1.0200060416323391</v>
      </c>
    </row>
    <row r="51" spans="1:11" s="2" customFormat="1" ht="45.75" customHeight="1" x14ac:dyDescent="0.2">
      <c r="A51" s="14" t="s">
        <v>177</v>
      </c>
      <c r="B51" s="13" t="s">
        <v>178</v>
      </c>
      <c r="C51" s="47">
        <v>205000</v>
      </c>
      <c r="D51" s="41">
        <v>150500</v>
      </c>
      <c r="E51" s="45">
        <v>157500</v>
      </c>
      <c r="F51" s="45">
        <v>160650</v>
      </c>
      <c r="G51" s="46">
        <v>163860</v>
      </c>
      <c r="H51" s="34">
        <f t="shared" si="0"/>
        <v>0.73414634146341462</v>
      </c>
      <c r="I51" s="34">
        <f t="shared" si="0"/>
        <v>1.0465116279069768</v>
      </c>
      <c r="J51" s="34">
        <f t="shared" si="0"/>
        <v>1.02</v>
      </c>
      <c r="K51" s="34">
        <f t="shared" si="0"/>
        <v>1.0199813258636787</v>
      </c>
    </row>
    <row r="52" spans="1:11" s="2" customFormat="1" ht="54" customHeight="1" x14ac:dyDescent="0.2">
      <c r="A52" s="14" t="s">
        <v>218</v>
      </c>
      <c r="B52" s="13" t="s">
        <v>219</v>
      </c>
      <c r="C52" s="13"/>
      <c r="D52" s="41">
        <v>78400</v>
      </c>
      <c r="E52" s="45">
        <v>80000</v>
      </c>
      <c r="F52" s="45">
        <v>81600</v>
      </c>
      <c r="G52" s="54">
        <v>83230</v>
      </c>
      <c r="H52" s="34"/>
      <c r="I52" s="34">
        <f t="shared" si="0"/>
        <v>1.0204081632653061</v>
      </c>
      <c r="J52" s="34">
        <f t="shared" si="0"/>
        <v>1.02</v>
      </c>
      <c r="K52" s="34">
        <f t="shared" si="0"/>
        <v>1.0199754901960785</v>
      </c>
    </row>
    <row r="53" spans="1:11" s="2" customFormat="1" ht="31.5" customHeight="1" x14ac:dyDescent="0.2">
      <c r="A53" s="57" t="s">
        <v>455</v>
      </c>
      <c r="B53" s="13" t="s">
        <v>275</v>
      </c>
      <c r="C53" s="47">
        <v>30000</v>
      </c>
      <c r="D53" s="41">
        <v>5000</v>
      </c>
      <c r="E53" s="45"/>
      <c r="F53" s="45"/>
      <c r="G53" s="54"/>
      <c r="H53" s="34">
        <f t="shared" si="0"/>
        <v>0.16666666666666666</v>
      </c>
      <c r="I53" s="34">
        <f t="shared" si="0"/>
        <v>0</v>
      </c>
      <c r="J53" s="34"/>
      <c r="K53" s="34"/>
    </row>
    <row r="54" spans="1:11" s="2" customFormat="1" ht="46.5" customHeight="1" x14ac:dyDescent="0.2">
      <c r="A54" s="14" t="s">
        <v>116</v>
      </c>
      <c r="B54" s="13" t="s">
        <v>114</v>
      </c>
      <c r="C54" s="47">
        <v>1362000</v>
      </c>
      <c r="D54" s="41">
        <v>1200000</v>
      </c>
      <c r="E54" s="45">
        <v>1224000</v>
      </c>
      <c r="F54" s="45">
        <v>1248480</v>
      </c>
      <c r="G54" s="46">
        <v>1273450</v>
      </c>
      <c r="H54" s="34">
        <f t="shared" si="0"/>
        <v>0.88105726872246692</v>
      </c>
      <c r="I54" s="34">
        <f t="shared" si="0"/>
        <v>1.02</v>
      </c>
      <c r="J54" s="34">
        <f t="shared" si="0"/>
        <v>1.02</v>
      </c>
      <c r="K54" s="34">
        <f t="shared" si="0"/>
        <v>1.0200003203895938</v>
      </c>
    </row>
    <row r="55" spans="1:11" s="1" customFormat="1" ht="52.5" customHeight="1" x14ac:dyDescent="0.2">
      <c r="A55" s="14" t="s">
        <v>117</v>
      </c>
      <c r="B55" s="13" t="s">
        <v>115</v>
      </c>
      <c r="C55" s="47">
        <v>65000</v>
      </c>
      <c r="D55" s="41">
        <v>60000</v>
      </c>
      <c r="E55" s="45">
        <v>61200</v>
      </c>
      <c r="F55" s="45">
        <v>62420</v>
      </c>
      <c r="G55" s="46">
        <v>63670</v>
      </c>
      <c r="H55" s="34">
        <f t="shared" si="0"/>
        <v>0.92307692307692313</v>
      </c>
      <c r="I55" s="34">
        <f t="shared" si="0"/>
        <v>1.02</v>
      </c>
      <c r="J55" s="34">
        <f t="shared" si="0"/>
        <v>1.0199346405228757</v>
      </c>
      <c r="K55" s="34">
        <f t="shared" si="0"/>
        <v>1.0200256328099968</v>
      </c>
    </row>
    <row r="56" spans="1:11" s="1" customFormat="1" ht="44.25" customHeight="1" x14ac:dyDescent="0.2">
      <c r="A56" s="9" t="s">
        <v>137</v>
      </c>
      <c r="B56" s="37" t="s">
        <v>138</v>
      </c>
      <c r="C56" s="47">
        <v>5684000</v>
      </c>
      <c r="D56" s="53">
        <v>1000000</v>
      </c>
      <c r="E56" s="45">
        <v>950000</v>
      </c>
      <c r="F56" s="45">
        <v>950000</v>
      </c>
      <c r="G56" s="46">
        <v>950000</v>
      </c>
      <c r="H56" s="34">
        <f t="shared" si="0"/>
        <v>0.17593244194229415</v>
      </c>
      <c r="I56" s="34">
        <f t="shared" si="0"/>
        <v>0.95</v>
      </c>
      <c r="J56" s="34">
        <f t="shared" si="0"/>
        <v>1</v>
      </c>
      <c r="K56" s="34">
        <f t="shared" si="0"/>
        <v>1</v>
      </c>
    </row>
    <row r="57" spans="1:11" s="1" customFormat="1" ht="25.5" x14ac:dyDescent="0.2">
      <c r="A57" s="25" t="s">
        <v>276</v>
      </c>
      <c r="B57" s="38" t="s">
        <v>277</v>
      </c>
      <c r="C57" s="42">
        <f>SUM(C58:C61)</f>
        <v>-12471.12</v>
      </c>
      <c r="D57" s="43">
        <v>228</v>
      </c>
      <c r="E57" s="45"/>
      <c r="F57" s="45"/>
      <c r="G57" s="46"/>
      <c r="H57" s="34">
        <f t="shared" si="0"/>
        <v>-1.8282239285645555E-2</v>
      </c>
      <c r="I57" s="34">
        <f t="shared" si="0"/>
        <v>0</v>
      </c>
      <c r="J57" s="34"/>
      <c r="K57" s="34"/>
    </row>
    <row r="58" spans="1:11" s="1" customFormat="1" ht="23.25" customHeight="1" x14ac:dyDescent="0.2">
      <c r="A58" s="9" t="s">
        <v>278</v>
      </c>
      <c r="B58" s="37" t="s">
        <v>279</v>
      </c>
      <c r="C58" s="37"/>
      <c r="D58" s="41">
        <v>145</v>
      </c>
      <c r="E58" s="45"/>
      <c r="F58" s="45"/>
      <c r="G58" s="46"/>
      <c r="H58" s="34"/>
      <c r="I58" s="34">
        <f t="shared" si="0"/>
        <v>0</v>
      </c>
      <c r="J58" s="34"/>
      <c r="K58" s="34"/>
    </row>
    <row r="59" spans="1:11" s="1" customFormat="1" ht="19.5" customHeight="1" x14ac:dyDescent="0.2">
      <c r="A59" s="30" t="s">
        <v>456</v>
      </c>
      <c r="B59" s="32" t="s">
        <v>457</v>
      </c>
      <c r="C59" s="47">
        <v>683.74</v>
      </c>
      <c r="D59" s="41"/>
      <c r="E59" s="45"/>
      <c r="F59" s="45"/>
      <c r="G59" s="46"/>
      <c r="H59" s="34">
        <f t="shared" si="0"/>
        <v>0</v>
      </c>
      <c r="I59" s="34"/>
      <c r="J59" s="34"/>
      <c r="K59" s="34"/>
    </row>
    <row r="60" spans="1:11" s="1" customFormat="1" ht="18.75" customHeight="1" x14ac:dyDescent="0.2">
      <c r="A60" s="9" t="s">
        <v>280</v>
      </c>
      <c r="B60" s="37" t="s">
        <v>281</v>
      </c>
      <c r="C60" s="37"/>
      <c r="D60" s="41">
        <v>56</v>
      </c>
      <c r="E60" s="45"/>
      <c r="F60" s="45"/>
      <c r="G60" s="46"/>
      <c r="H60" s="34"/>
      <c r="I60" s="34">
        <f t="shared" si="0"/>
        <v>0</v>
      </c>
      <c r="J60" s="34"/>
      <c r="K60" s="34"/>
    </row>
    <row r="61" spans="1:11" s="1" customFormat="1" ht="29.25" customHeight="1" x14ac:dyDescent="0.2">
      <c r="A61" s="9" t="s">
        <v>282</v>
      </c>
      <c r="B61" s="37" t="s">
        <v>283</v>
      </c>
      <c r="C61" s="47">
        <v>-13154.86</v>
      </c>
      <c r="D61" s="41">
        <v>27</v>
      </c>
      <c r="E61" s="45"/>
      <c r="F61" s="45"/>
      <c r="G61" s="46"/>
      <c r="H61" s="34">
        <f t="shared" si="0"/>
        <v>-2.0524733824609305E-3</v>
      </c>
      <c r="I61" s="34">
        <f t="shared" si="0"/>
        <v>0</v>
      </c>
      <c r="J61" s="34"/>
      <c r="K61" s="34"/>
    </row>
    <row r="62" spans="1:11" s="1" customFormat="1" ht="18.75" customHeight="1" x14ac:dyDescent="0.2">
      <c r="A62" s="15" t="s">
        <v>38</v>
      </c>
      <c r="B62" s="13" t="s">
        <v>0</v>
      </c>
      <c r="C62" s="42">
        <f>C63+C72+C87+C93+C99+C102+C118</f>
        <v>1744168721.76</v>
      </c>
      <c r="D62" s="43">
        <f>D63+D72+D87+D93+D99+D102+D120</f>
        <v>712442923.95000005</v>
      </c>
      <c r="E62" s="42">
        <f>E63+E72+E87+E93+E99+E102</f>
        <v>610538120.24833333</v>
      </c>
      <c r="F62" s="42">
        <f t="shared" ref="F62:G62" si="8">F63+F72+F87+F93+F99+F102</f>
        <v>604427286.48947823</v>
      </c>
      <c r="G62" s="44">
        <f t="shared" si="8"/>
        <v>602692317.8899982</v>
      </c>
      <c r="H62" s="34">
        <f t="shared" si="0"/>
        <v>0.40847133368559119</v>
      </c>
      <c r="I62" s="34">
        <f t="shared" si="0"/>
        <v>0.85696425597621839</v>
      </c>
      <c r="J62" s="34">
        <f t="shared" si="0"/>
        <v>0.98999106926137626</v>
      </c>
      <c r="K62" s="34">
        <f t="shared" si="0"/>
        <v>0.99712956605656111</v>
      </c>
    </row>
    <row r="63" spans="1:11" s="2" customFormat="1" ht="29.45" customHeight="1" x14ac:dyDescent="0.2">
      <c r="A63" s="15" t="s">
        <v>39</v>
      </c>
      <c r="B63" s="35" t="s">
        <v>40</v>
      </c>
      <c r="C63" s="42">
        <f>SUM(C64:C71)</f>
        <v>1059417442.25</v>
      </c>
      <c r="D63" s="43">
        <f>SUM(D64:D70)</f>
        <v>36248396.950000003</v>
      </c>
      <c r="E63" s="42">
        <f>SUM(E64:E70)</f>
        <v>31611156.629999999</v>
      </c>
      <c r="F63" s="42">
        <f t="shared" ref="F63:G63" si="9">SUM(F64:F70)</f>
        <v>24633496.990000002</v>
      </c>
      <c r="G63" s="44">
        <f t="shared" si="9"/>
        <v>21376715.809999999</v>
      </c>
      <c r="H63" s="34">
        <f t="shared" si="0"/>
        <v>3.4215405093779974E-2</v>
      </c>
      <c r="I63" s="34">
        <f t="shared" si="0"/>
        <v>0.87207047179502917</v>
      </c>
      <c r="J63" s="34">
        <f t="shared" si="0"/>
        <v>0.77926591798991707</v>
      </c>
      <c r="K63" s="34">
        <f t="shared" si="0"/>
        <v>0.86779054629060182</v>
      </c>
    </row>
    <row r="64" spans="1:11" s="2" customFormat="1" ht="31.5" customHeight="1" x14ac:dyDescent="0.2">
      <c r="A64" s="14" t="s">
        <v>41</v>
      </c>
      <c r="B64" s="13" t="s">
        <v>42</v>
      </c>
      <c r="C64" s="47">
        <v>291364615.25</v>
      </c>
      <c r="D64" s="41">
        <v>738090</v>
      </c>
      <c r="E64" s="45">
        <v>894000</v>
      </c>
      <c r="F64" s="45">
        <v>894000</v>
      </c>
      <c r="G64" s="46">
        <v>894000</v>
      </c>
      <c r="H64" s="34">
        <f t="shared" si="0"/>
        <v>2.5332176982668111E-3</v>
      </c>
      <c r="I64" s="34">
        <f t="shared" si="0"/>
        <v>1.2112344023086616</v>
      </c>
      <c r="J64" s="34">
        <f t="shared" si="0"/>
        <v>1</v>
      </c>
      <c r="K64" s="34">
        <f t="shared" si="0"/>
        <v>1</v>
      </c>
    </row>
    <row r="65" spans="1:11" s="2" customFormat="1" ht="30.6" customHeight="1" x14ac:dyDescent="0.2">
      <c r="A65" s="14" t="s">
        <v>43</v>
      </c>
      <c r="B65" s="13" t="s">
        <v>44</v>
      </c>
      <c r="C65" s="47">
        <v>20724035.109999999</v>
      </c>
      <c r="D65" s="41">
        <v>11000000</v>
      </c>
      <c r="E65" s="45">
        <v>4793756.63</v>
      </c>
      <c r="F65" s="45">
        <v>1531886.99</v>
      </c>
      <c r="G65" s="46">
        <v>1227755.81</v>
      </c>
      <c r="H65" s="34">
        <f t="shared" si="0"/>
        <v>0.53078466339270747</v>
      </c>
      <c r="I65" s="34">
        <f t="shared" si="0"/>
        <v>0.43579605727272724</v>
      </c>
      <c r="J65" s="34">
        <f t="shared" si="0"/>
        <v>0.31955877367933883</v>
      </c>
      <c r="K65" s="34">
        <f t="shared" si="0"/>
        <v>0.8014663079030393</v>
      </c>
    </row>
    <row r="66" spans="1:11" s="2" customFormat="1" ht="54" customHeight="1" x14ac:dyDescent="0.2">
      <c r="A66" s="14" t="s">
        <v>45</v>
      </c>
      <c r="B66" s="13" t="s">
        <v>46</v>
      </c>
      <c r="C66" s="47">
        <v>15138990.939999999</v>
      </c>
      <c r="D66" s="41">
        <v>16459760</v>
      </c>
      <c r="E66" s="45">
        <v>17617110</v>
      </c>
      <c r="F66" s="45">
        <v>13677920</v>
      </c>
      <c r="G66" s="46">
        <v>15026870</v>
      </c>
      <c r="H66" s="34">
        <f t="shared" si="0"/>
        <v>1.087242872740632</v>
      </c>
      <c r="I66" s="34">
        <f t="shared" si="0"/>
        <v>1.0703139049415058</v>
      </c>
      <c r="J66" s="34">
        <f t="shared" si="0"/>
        <v>0.77639976136835154</v>
      </c>
      <c r="K66" s="34">
        <f t="shared" si="0"/>
        <v>1.0986224513668745</v>
      </c>
    </row>
    <row r="67" spans="1:11" s="2" customFormat="1" ht="42.75" customHeight="1" x14ac:dyDescent="0.2">
      <c r="A67" s="14" t="s">
        <v>47</v>
      </c>
      <c r="B67" s="13" t="s">
        <v>48</v>
      </c>
      <c r="C67" s="47">
        <v>6219723.71</v>
      </c>
      <c r="D67" s="41">
        <v>5400000</v>
      </c>
      <c r="E67" s="45">
        <v>6120000</v>
      </c>
      <c r="F67" s="45">
        <v>6187000</v>
      </c>
      <c r="G67" s="46">
        <v>1717000</v>
      </c>
      <c r="H67" s="34">
        <f t="shared" si="0"/>
        <v>0.8682057679375601</v>
      </c>
      <c r="I67" s="34">
        <f t="shared" si="0"/>
        <v>1.1333333333333333</v>
      </c>
      <c r="J67" s="34">
        <f t="shared" si="0"/>
        <v>1.0109477124183006</v>
      </c>
      <c r="K67" s="34">
        <f t="shared" si="0"/>
        <v>0.27751737514142555</v>
      </c>
    </row>
    <row r="68" spans="1:11" s="2" customFormat="1" ht="34.5" customHeight="1" x14ac:dyDescent="0.2">
      <c r="A68" s="14" t="s">
        <v>49</v>
      </c>
      <c r="B68" s="13" t="s">
        <v>50</v>
      </c>
      <c r="C68" s="47">
        <v>1681480.86</v>
      </c>
      <c r="D68" s="41">
        <v>1914990</v>
      </c>
      <c r="E68" s="45">
        <v>2054000</v>
      </c>
      <c r="F68" s="45">
        <v>2208300</v>
      </c>
      <c r="G68" s="46">
        <v>2374500</v>
      </c>
      <c r="H68" s="34">
        <f t="shared" si="0"/>
        <v>1.1388711257765967</v>
      </c>
      <c r="I68" s="34">
        <f t="shared" si="0"/>
        <v>1.0725904573914224</v>
      </c>
      <c r="J68" s="34">
        <f t="shared" si="0"/>
        <v>1.0751217137293088</v>
      </c>
      <c r="K68" s="34">
        <f t="shared" si="0"/>
        <v>1.0752615133813341</v>
      </c>
    </row>
    <row r="69" spans="1:11" s="2" customFormat="1" ht="68.25" customHeight="1" x14ac:dyDescent="0.2">
      <c r="A69" s="14" t="s">
        <v>284</v>
      </c>
      <c r="B69" s="13" t="s">
        <v>285</v>
      </c>
      <c r="C69" s="13"/>
      <c r="D69" s="41">
        <v>27.57</v>
      </c>
      <c r="E69" s="45"/>
      <c r="F69" s="45"/>
      <c r="G69" s="46"/>
      <c r="H69" s="34"/>
      <c r="I69" s="34">
        <f t="shared" ref="I69:K132" si="10">E69/D69</f>
        <v>0</v>
      </c>
      <c r="J69" s="34"/>
      <c r="K69" s="34"/>
    </row>
    <row r="70" spans="1:11" s="1" customFormat="1" ht="36" customHeight="1" x14ac:dyDescent="0.2">
      <c r="A70" s="14" t="s">
        <v>51</v>
      </c>
      <c r="B70" s="13" t="s">
        <v>52</v>
      </c>
      <c r="C70" s="47">
        <v>548870.51</v>
      </c>
      <c r="D70" s="41">
        <v>735529.38</v>
      </c>
      <c r="E70" s="45">
        <v>132290</v>
      </c>
      <c r="F70" s="45">
        <v>134390</v>
      </c>
      <c r="G70" s="46">
        <v>136590</v>
      </c>
      <c r="H70" s="34">
        <f t="shared" ref="H70:I133" si="11">D70/C70</f>
        <v>1.3400781543173088</v>
      </c>
      <c r="I70" s="34">
        <f t="shared" si="10"/>
        <v>0.17985685357667153</v>
      </c>
      <c r="J70" s="34">
        <f t="shared" si="10"/>
        <v>1.0158742157381511</v>
      </c>
      <c r="K70" s="34">
        <f t="shared" si="10"/>
        <v>1.0163702656447653</v>
      </c>
    </row>
    <row r="71" spans="1:11" s="1" customFormat="1" ht="54.75" customHeight="1" x14ac:dyDescent="0.2">
      <c r="A71" s="30" t="s">
        <v>397</v>
      </c>
      <c r="B71" s="32" t="s">
        <v>398</v>
      </c>
      <c r="C71" s="47">
        <v>723739725.87</v>
      </c>
      <c r="D71" s="41"/>
      <c r="E71" s="45"/>
      <c r="F71" s="45"/>
      <c r="G71" s="46"/>
      <c r="H71" s="34">
        <f t="shared" si="11"/>
        <v>0</v>
      </c>
      <c r="I71" s="34"/>
      <c r="J71" s="34"/>
      <c r="K71" s="34"/>
    </row>
    <row r="72" spans="1:11" s="2" customFormat="1" ht="17.25" customHeight="1" x14ac:dyDescent="0.2">
      <c r="A72" s="15" t="s">
        <v>53</v>
      </c>
      <c r="B72" s="35" t="s">
        <v>54</v>
      </c>
      <c r="C72" s="42">
        <f>SUM(C73+C78+C83)</f>
        <v>240855824.69999999</v>
      </c>
      <c r="D72" s="43">
        <f>D73+D78+D83</f>
        <v>249089258</v>
      </c>
      <c r="E72" s="42">
        <f>E73+E78+E83</f>
        <v>253432750</v>
      </c>
      <c r="F72" s="42">
        <f t="shared" ref="F72:G72" si="12">F73+F78+F83</f>
        <v>253822899.47999826</v>
      </c>
      <c r="G72" s="44">
        <f t="shared" si="12"/>
        <v>254598999.47999826</v>
      </c>
      <c r="H72" s="34">
        <f t="shared" si="11"/>
        <v>1.0341840738552004</v>
      </c>
      <c r="I72" s="34">
        <f t="shared" si="10"/>
        <v>1.0174374922261802</v>
      </c>
      <c r="J72" s="34">
        <f t="shared" si="10"/>
        <v>1.0015394596002223</v>
      </c>
      <c r="K72" s="34">
        <f t="shared" si="10"/>
        <v>1.003057643741325</v>
      </c>
    </row>
    <row r="73" spans="1:11" s="2" customFormat="1" ht="17.25" customHeight="1" x14ac:dyDescent="0.2">
      <c r="A73" s="14" t="s">
        <v>240</v>
      </c>
      <c r="B73" s="13" t="s">
        <v>241</v>
      </c>
      <c r="C73" s="47">
        <v>221178108.19999999</v>
      </c>
      <c r="D73" s="41">
        <f>SUM(D74:D77)</f>
        <v>233651528</v>
      </c>
      <c r="E73" s="45">
        <f>SUM(E74:E77)</f>
        <v>241144100</v>
      </c>
      <c r="F73" s="45">
        <f>SUM(F74:F77)</f>
        <v>241144079.47999826</v>
      </c>
      <c r="G73" s="46">
        <f>SUM(G74:G77)</f>
        <v>241144079.47999826</v>
      </c>
      <c r="H73" s="34">
        <f t="shared" si="11"/>
        <v>1.0563953634539678</v>
      </c>
      <c r="I73" s="34">
        <f t="shared" si="10"/>
        <v>1.0320672929645895</v>
      </c>
      <c r="J73" s="34">
        <f t="shared" si="10"/>
        <v>0.99999991490564466</v>
      </c>
      <c r="K73" s="34">
        <f t="shared" si="10"/>
        <v>1</v>
      </c>
    </row>
    <row r="74" spans="1:11" ht="15" customHeight="1" x14ac:dyDescent="0.2">
      <c r="A74" s="16" t="s">
        <v>180</v>
      </c>
      <c r="B74" s="13" t="s">
        <v>183</v>
      </c>
      <c r="C74" s="47">
        <v>49043711.520000003</v>
      </c>
      <c r="D74" s="41">
        <v>44129900</v>
      </c>
      <c r="E74" s="45">
        <v>46380300</v>
      </c>
      <c r="F74" s="45">
        <v>46380284.571333297</v>
      </c>
      <c r="G74" s="46">
        <v>46380284.571333297</v>
      </c>
      <c r="H74" s="34">
        <f t="shared" si="11"/>
        <v>0.89980751114246005</v>
      </c>
      <c r="I74" s="34">
        <f t="shared" si="10"/>
        <v>1.050994903682084</v>
      </c>
      <c r="J74" s="34">
        <f t="shared" si="10"/>
        <v>0.99999966734439616</v>
      </c>
      <c r="K74" s="34">
        <f t="shared" si="10"/>
        <v>1</v>
      </c>
    </row>
    <row r="75" spans="1:11" ht="19.5" customHeight="1" x14ac:dyDescent="0.2">
      <c r="A75" s="16" t="s">
        <v>181</v>
      </c>
      <c r="B75" s="13" t="s">
        <v>184</v>
      </c>
      <c r="C75" s="47">
        <v>88179218.090000004</v>
      </c>
      <c r="D75" s="41">
        <v>65240028</v>
      </c>
      <c r="E75" s="45">
        <v>64537950</v>
      </c>
      <c r="F75" s="45">
        <v>64537945.627999999</v>
      </c>
      <c r="G75" s="46">
        <v>64537945.627999999</v>
      </c>
      <c r="H75" s="34">
        <f t="shared" si="11"/>
        <v>0.73985718418837476</v>
      </c>
      <c r="I75" s="34">
        <f t="shared" si="10"/>
        <v>0.98923853925997707</v>
      </c>
      <c r="J75" s="34">
        <f t="shared" si="10"/>
        <v>0.99999993225691242</v>
      </c>
      <c r="K75" s="34">
        <f t="shared" si="10"/>
        <v>1</v>
      </c>
    </row>
    <row r="76" spans="1:11" ht="20.25" customHeight="1" x14ac:dyDescent="0.2">
      <c r="A76" s="30" t="s">
        <v>458</v>
      </c>
      <c r="B76" s="32" t="s">
        <v>399</v>
      </c>
      <c r="C76" s="47">
        <v>1157576</v>
      </c>
      <c r="D76" s="41"/>
      <c r="E76" s="45"/>
      <c r="F76" s="45"/>
      <c r="G76" s="46"/>
      <c r="H76" s="34">
        <f t="shared" si="11"/>
        <v>0</v>
      </c>
      <c r="I76" s="34"/>
      <c r="J76" s="34"/>
      <c r="K76" s="34"/>
    </row>
    <row r="77" spans="1:11" ht="20.25" customHeight="1" x14ac:dyDescent="0.2">
      <c r="A77" s="16" t="s">
        <v>182</v>
      </c>
      <c r="B77" s="13" t="s">
        <v>185</v>
      </c>
      <c r="C77" s="47">
        <v>82797602.590000004</v>
      </c>
      <c r="D77" s="41">
        <v>124281600</v>
      </c>
      <c r="E77" s="45">
        <v>130225850</v>
      </c>
      <c r="F77" s="45">
        <v>130225849.28066497</v>
      </c>
      <c r="G77" s="46">
        <v>130225849.28066497</v>
      </c>
      <c r="H77" s="34">
        <f t="shared" si="11"/>
        <v>1.5010289683799405</v>
      </c>
      <c r="I77" s="34">
        <f t="shared" si="10"/>
        <v>1.0478288821515012</v>
      </c>
      <c r="J77" s="34">
        <f t="shared" si="10"/>
        <v>0.99999999447624999</v>
      </c>
      <c r="K77" s="34">
        <f t="shared" si="10"/>
        <v>1</v>
      </c>
    </row>
    <row r="78" spans="1:11" x14ac:dyDescent="0.2">
      <c r="A78" s="16" t="s">
        <v>239</v>
      </c>
      <c r="B78" s="13" t="s">
        <v>242</v>
      </c>
      <c r="C78" s="47">
        <v>4596700.93</v>
      </c>
      <c r="D78" s="41">
        <f>SUM(D79:D82)</f>
        <v>3977730</v>
      </c>
      <c r="E78" s="45">
        <f>SUM(E79:E82)</f>
        <v>792450</v>
      </c>
      <c r="F78" s="45">
        <f>SUM(F79:F82)</f>
        <v>456720</v>
      </c>
      <c r="G78" s="46">
        <f>SUM(G79:G82)</f>
        <v>536520</v>
      </c>
      <c r="H78" s="34">
        <f t="shared" si="11"/>
        <v>0.86534452873356726</v>
      </c>
      <c r="I78" s="34">
        <f t="shared" si="10"/>
        <v>0.19922166662895671</v>
      </c>
      <c r="J78" s="34">
        <f t="shared" si="10"/>
        <v>0.57633920121143289</v>
      </c>
      <c r="K78" s="34">
        <f t="shared" si="10"/>
        <v>1.1747241198108249</v>
      </c>
    </row>
    <row r="79" spans="1:11" ht="41.25" customHeight="1" x14ac:dyDescent="0.2">
      <c r="A79" s="17" t="s">
        <v>186</v>
      </c>
      <c r="B79" s="13" t="s">
        <v>187</v>
      </c>
      <c r="C79" s="47">
        <v>3237110.9</v>
      </c>
      <c r="D79" s="41">
        <v>3215170</v>
      </c>
      <c r="E79" s="45">
        <v>200000</v>
      </c>
      <c r="F79" s="45">
        <v>200000</v>
      </c>
      <c r="G79" s="46">
        <v>300000</v>
      </c>
      <c r="H79" s="34">
        <f t="shared" si="11"/>
        <v>0.99322207342355806</v>
      </c>
      <c r="I79" s="34">
        <f t="shared" si="10"/>
        <v>6.2205108905594414E-2</v>
      </c>
      <c r="J79" s="34">
        <f t="shared" si="10"/>
        <v>1</v>
      </c>
      <c r="K79" s="34">
        <f t="shared" si="10"/>
        <v>1.5</v>
      </c>
    </row>
    <row r="80" spans="1:11" ht="30" customHeight="1" x14ac:dyDescent="0.2">
      <c r="A80" s="17" t="s">
        <v>188</v>
      </c>
      <c r="B80" s="13" t="s">
        <v>189</v>
      </c>
      <c r="C80" s="47">
        <v>974590.03</v>
      </c>
      <c r="D80" s="41">
        <v>567560</v>
      </c>
      <c r="E80" s="45">
        <v>382450</v>
      </c>
      <c r="F80" s="45">
        <v>46720</v>
      </c>
      <c r="G80" s="46">
        <v>26520</v>
      </c>
      <c r="H80" s="34">
        <f t="shared" si="11"/>
        <v>0.58235769146950944</v>
      </c>
      <c r="I80" s="34">
        <f t="shared" si="10"/>
        <v>0.67384946084995423</v>
      </c>
      <c r="J80" s="34">
        <f t="shared" si="10"/>
        <v>0.12215975944567917</v>
      </c>
      <c r="K80" s="34">
        <f t="shared" si="10"/>
        <v>0.56763698630136983</v>
      </c>
    </row>
    <row r="81" spans="1:11" ht="41.25" customHeight="1" x14ac:dyDescent="0.2">
      <c r="A81" s="16" t="s">
        <v>190</v>
      </c>
      <c r="B81" s="13" t="s">
        <v>191</v>
      </c>
      <c r="C81" s="47">
        <v>280000</v>
      </c>
      <c r="D81" s="41">
        <v>85000</v>
      </c>
      <c r="E81" s="45">
        <v>100000</v>
      </c>
      <c r="F81" s="45">
        <v>100000</v>
      </c>
      <c r="G81" s="46">
        <v>100000</v>
      </c>
      <c r="H81" s="34">
        <f t="shared" si="11"/>
        <v>0.30357142857142855</v>
      </c>
      <c r="I81" s="34">
        <f t="shared" si="10"/>
        <v>1.1764705882352942</v>
      </c>
      <c r="J81" s="34">
        <f t="shared" si="10"/>
        <v>1</v>
      </c>
      <c r="K81" s="34">
        <f t="shared" si="10"/>
        <v>1</v>
      </c>
    </row>
    <row r="82" spans="1:11" ht="22.5" customHeight="1" x14ac:dyDescent="0.2">
      <c r="A82" s="16" t="s">
        <v>192</v>
      </c>
      <c r="B82" s="13" t="s">
        <v>193</v>
      </c>
      <c r="C82" s="47">
        <v>105000</v>
      </c>
      <c r="D82" s="41">
        <v>110000</v>
      </c>
      <c r="E82" s="45">
        <v>110000</v>
      </c>
      <c r="F82" s="45">
        <v>110000</v>
      </c>
      <c r="G82" s="46">
        <v>110000</v>
      </c>
      <c r="H82" s="34">
        <f t="shared" si="11"/>
        <v>1.0476190476190477</v>
      </c>
      <c r="I82" s="34">
        <f t="shared" si="10"/>
        <v>1</v>
      </c>
      <c r="J82" s="34">
        <f t="shared" si="10"/>
        <v>1</v>
      </c>
      <c r="K82" s="34">
        <f t="shared" si="10"/>
        <v>1</v>
      </c>
    </row>
    <row r="83" spans="1:11" ht="19.899999999999999" customHeight="1" x14ac:dyDescent="0.2">
      <c r="A83" s="16" t="s">
        <v>244</v>
      </c>
      <c r="B83" s="13" t="s">
        <v>243</v>
      </c>
      <c r="C83" s="47">
        <v>15081015.57</v>
      </c>
      <c r="D83" s="41">
        <f>SUM(D84:D86)</f>
        <v>11460000</v>
      </c>
      <c r="E83" s="45">
        <f>SUM(E84:E86)</f>
        <v>11496200</v>
      </c>
      <c r="F83" s="45">
        <f>SUM(F84:F86)</f>
        <v>12222100</v>
      </c>
      <c r="G83" s="46">
        <f>SUM(G84:G86)</f>
        <v>12918400</v>
      </c>
      <c r="H83" s="34">
        <f t="shared" si="11"/>
        <v>0.75989577404832553</v>
      </c>
      <c r="I83" s="34">
        <f t="shared" si="10"/>
        <v>1.0031588132635254</v>
      </c>
      <c r="J83" s="34">
        <f t="shared" si="10"/>
        <v>1.063142603642943</v>
      </c>
      <c r="K83" s="34">
        <f t="shared" si="10"/>
        <v>1.056970569705697</v>
      </c>
    </row>
    <row r="84" spans="1:11" s="2" customFormat="1" ht="31.5" customHeight="1" x14ac:dyDescent="0.2">
      <c r="A84" s="16" t="s">
        <v>194</v>
      </c>
      <c r="B84" s="13" t="s">
        <v>195</v>
      </c>
      <c r="C84" s="47">
        <v>1882798.15</v>
      </c>
      <c r="D84" s="41">
        <v>1300000</v>
      </c>
      <c r="E84" s="45">
        <v>1354500</v>
      </c>
      <c r="F84" s="45">
        <v>1419500</v>
      </c>
      <c r="G84" s="46">
        <v>1480600</v>
      </c>
      <c r="H84" s="34">
        <f t="shared" si="11"/>
        <v>0.69046169394207235</v>
      </c>
      <c r="I84" s="34">
        <f t="shared" si="10"/>
        <v>1.041923076923077</v>
      </c>
      <c r="J84" s="34">
        <f t="shared" si="10"/>
        <v>1.0479881875230712</v>
      </c>
      <c r="K84" s="34">
        <f t="shared" si="10"/>
        <v>1.0430433251144768</v>
      </c>
    </row>
    <row r="85" spans="1:11" s="4" customFormat="1" ht="30" customHeight="1" x14ac:dyDescent="0.25">
      <c r="A85" s="16" t="s">
        <v>196</v>
      </c>
      <c r="B85" s="13" t="s">
        <v>197</v>
      </c>
      <c r="C85" s="47">
        <v>12970414.560000001</v>
      </c>
      <c r="D85" s="41">
        <v>10000000</v>
      </c>
      <c r="E85" s="45">
        <v>9981700</v>
      </c>
      <c r="F85" s="45">
        <v>10642600</v>
      </c>
      <c r="G85" s="46">
        <v>11277800</v>
      </c>
      <c r="H85" s="34">
        <f t="shared" si="11"/>
        <v>0.77098538013113438</v>
      </c>
      <c r="I85" s="34">
        <f t="shared" si="10"/>
        <v>0.99817</v>
      </c>
      <c r="J85" s="34">
        <f t="shared" si="10"/>
        <v>1.0662111664345753</v>
      </c>
      <c r="K85" s="34">
        <f t="shared" si="10"/>
        <v>1.0596846635220716</v>
      </c>
    </row>
    <row r="86" spans="1:11" s="2" customFormat="1" ht="30" customHeight="1" x14ac:dyDescent="0.2">
      <c r="A86" s="16" t="s">
        <v>198</v>
      </c>
      <c r="B86" s="13" t="s">
        <v>199</v>
      </c>
      <c r="C86" s="47">
        <v>227802.86</v>
      </c>
      <c r="D86" s="41">
        <v>160000</v>
      </c>
      <c r="E86" s="45">
        <v>160000</v>
      </c>
      <c r="F86" s="45">
        <v>160000</v>
      </c>
      <c r="G86" s="46">
        <v>160000</v>
      </c>
      <c r="H86" s="34">
        <f t="shared" si="11"/>
        <v>0.70236168237747332</v>
      </c>
      <c r="I86" s="34">
        <f t="shared" si="10"/>
        <v>1</v>
      </c>
      <c r="J86" s="34">
        <f t="shared" si="10"/>
        <v>1</v>
      </c>
      <c r="K86" s="34">
        <f t="shared" si="10"/>
        <v>1</v>
      </c>
    </row>
    <row r="87" spans="1:11" s="2" customFormat="1" ht="31.5" customHeight="1" x14ac:dyDescent="0.2">
      <c r="A87" s="15" t="s">
        <v>55</v>
      </c>
      <c r="B87" s="35" t="s">
        <v>56</v>
      </c>
      <c r="C87" s="42">
        <f>SUM(C88:C92)</f>
        <v>117723245.41999999</v>
      </c>
      <c r="D87" s="43">
        <f>SUM(D88:D92)</f>
        <v>57689580</v>
      </c>
      <c r="E87" s="42">
        <f>SUM(E88:E92)</f>
        <v>49096041.163333327</v>
      </c>
      <c r="F87" s="42">
        <f t="shared" ref="F87:G87" si="13">SUM(F88:F92)</f>
        <v>50320613.799999997</v>
      </c>
      <c r="G87" s="44">
        <f t="shared" si="13"/>
        <v>50597397.829999998</v>
      </c>
      <c r="H87" s="34">
        <f t="shared" si="11"/>
        <v>0.49004408427733614</v>
      </c>
      <c r="I87" s="34">
        <f t="shared" si="10"/>
        <v>0.85103828392117475</v>
      </c>
      <c r="J87" s="34">
        <f t="shared" si="10"/>
        <v>1.024942390621532</v>
      </c>
      <c r="K87" s="34">
        <f t="shared" si="10"/>
        <v>1.0055004104500809</v>
      </c>
    </row>
    <row r="88" spans="1:11" s="1" customFormat="1" ht="58.5" customHeight="1" x14ac:dyDescent="0.2">
      <c r="A88" s="14" t="s">
        <v>125</v>
      </c>
      <c r="B88" s="13" t="s">
        <v>113</v>
      </c>
      <c r="C88" s="47">
        <v>3300</v>
      </c>
      <c r="D88" s="41">
        <v>9500</v>
      </c>
      <c r="E88" s="45">
        <v>4800</v>
      </c>
      <c r="F88" s="45">
        <v>5100</v>
      </c>
      <c r="G88" s="46">
        <v>5400</v>
      </c>
      <c r="H88" s="34">
        <f t="shared" si="11"/>
        <v>2.8787878787878789</v>
      </c>
      <c r="I88" s="34">
        <f t="shared" si="10"/>
        <v>0.50526315789473686</v>
      </c>
      <c r="J88" s="34">
        <f t="shared" si="10"/>
        <v>1.0625</v>
      </c>
      <c r="K88" s="34">
        <f t="shared" si="10"/>
        <v>1.0588235294117647</v>
      </c>
    </row>
    <row r="89" spans="1:11" s="2" customFormat="1" ht="27.75" customHeight="1" x14ac:dyDescent="0.2">
      <c r="A89" s="14" t="s">
        <v>57</v>
      </c>
      <c r="B89" s="13" t="s">
        <v>58</v>
      </c>
      <c r="C89" s="47">
        <v>85010372.969999999</v>
      </c>
      <c r="D89" s="41">
        <v>31059480</v>
      </c>
      <c r="E89" s="45">
        <v>27135198.059999999</v>
      </c>
      <c r="F89" s="45">
        <v>27167390.41</v>
      </c>
      <c r="G89" s="46">
        <v>27187821.420000002</v>
      </c>
      <c r="H89" s="34">
        <f t="shared" si="11"/>
        <v>0.36536106024332859</v>
      </c>
      <c r="I89" s="34">
        <f t="shared" si="10"/>
        <v>0.87365268381827377</v>
      </c>
      <c r="J89" s="34">
        <f t="shared" si="10"/>
        <v>1.0011863687130207</v>
      </c>
      <c r="K89" s="34">
        <f t="shared" si="10"/>
        <v>1.0007520416827551</v>
      </c>
    </row>
    <row r="90" spans="1:11" s="2" customFormat="1" ht="33" customHeight="1" x14ac:dyDescent="0.2">
      <c r="A90" s="14" t="s">
        <v>216</v>
      </c>
      <c r="B90" s="13" t="s">
        <v>208</v>
      </c>
      <c r="C90" s="47">
        <v>51946</v>
      </c>
      <c r="D90" s="41">
        <v>147440</v>
      </c>
      <c r="E90" s="45">
        <v>43685.333333333336</v>
      </c>
      <c r="F90" s="45">
        <v>43685.33</v>
      </c>
      <c r="G90" s="46">
        <v>43685.33</v>
      </c>
      <c r="H90" s="34">
        <f t="shared" si="11"/>
        <v>2.8383321141185078</v>
      </c>
      <c r="I90" s="34">
        <f t="shared" si="10"/>
        <v>0.29629227708446376</v>
      </c>
      <c r="J90" s="34">
        <f t="shared" si="10"/>
        <v>0.99999992369674029</v>
      </c>
      <c r="K90" s="34">
        <f t="shared" si="10"/>
        <v>1</v>
      </c>
    </row>
    <row r="91" spans="1:11" s="2" customFormat="1" ht="35.25" customHeight="1" x14ac:dyDescent="0.2">
      <c r="A91" s="14" t="s">
        <v>59</v>
      </c>
      <c r="B91" s="13" t="s">
        <v>60</v>
      </c>
      <c r="C91" s="47">
        <v>80538.070000000007</v>
      </c>
      <c r="D91" s="41">
        <v>71340</v>
      </c>
      <c r="E91" s="45">
        <v>71340</v>
      </c>
      <c r="F91" s="45">
        <v>71340</v>
      </c>
      <c r="G91" s="46">
        <v>71340</v>
      </c>
      <c r="H91" s="34">
        <f t="shared" si="11"/>
        <v>0.88579227190321286</v>
      </c>
      <c r="I91" s="34">
        <f t="shared" si="10"/>
        <v>1</v>
      </c>
      <c r="J91" s="34">
        <f t="shared" si="10"/>
        <v>1</v>
      </c>
      <c r="K91" s="34">
        <f t="shared" si="10"/>
        <v>1</v>
      </c>
    </row>
    <row r="92" spans="1:11" s="2" customFormat="1" ht="24.75" customHeight="1" x14ac:dyDescent="0.2">
      <c r="A92" s="14" t="s">
        <v>118</v>
      </c>
      <c r="B92" s="13" t="s">
        <v>119</v>
      </c>
      <c r="C92" s="47">
        <v>32577088.379999999</v>
      </c>
      <c r="D92" s="41">
        <v>26401820</v>
      </c>
      <c r="E92" s="45">
        <v>21841017.77</v>
      </c>
      <c r="F92" s="45">
        <v>23033098.059999999</v>
      </c>
      <c r="G92" s="46">
        <v>23289151.079999998</v>
      </c>
      <c r="H92" s="34">
        <f t="shared" si="11"/>
        <v>0.81044136578543424</v>
      </c>
      <c r="I92" s="34">
        <f t="shared" si="10"/>
        <v>0.82725424876012332</v>
      </c>
      <c r="J92" s="34">
        <f t="shared" si="10"/>
        <v>1.0545798873730783</v>
      </c>
      <c r="K92" s="34">
        <f t="shared" si="10"/>
        <v>1.0111167424952126</v>
      </c>
    </row>
    <row r="93" spans="1:11" s="2" customFormat="1" ht="18.600000000000001" customHeight="1" x14ac:dyDescent="0.2">
      <c r="A93" s="15" t="s">
        <v>61</v>
      </c>
      <c r="B93" s="35" t="s">
        <v>62</v>
      </c>
      <c r="C93" s="42">
        <f>SUM(C94:C98)</f>
        <v>17282609.850000001</v>
      </c>
      <c r="D93" s="43">
        <f>SUM(D94:D98)</f>
        <v>74169899</v>
      </c>
      <c r="E93" s="42">
        <f>SUM(E95:E96)</f>
        <v>202600</v>
      </c>
      <c r="F93" s="42">
        <f t="shared" ref="F93:G93" si="14">SUM(F95:F96)</f>
        <v>140000</v>
      </c>
      <c r="G93" s="44">
        <f t="shared" si="14"/>
        <v>140000</v>
      </c>
      <c r="H93" s="34">
        <f t="shared" si="11"/>
        <v>4.2915913536056589</v>
      </c>
      <c r="I93" s="34">
        <f t="shared" si="10"/>
        <v>2.731566346072549E-3</v>
      </c>
      <c r="J93" s="34">
        <f t="shared" si="10"/>
        <v>0.69101678183613036</v>
      </c>
      <c r="K93" s="34">
        <f t="shared" si="10"/>
        <v>1</v>
      </c>
    </row>
    <row r="94" spans="1:11" s="2" customFormat="1" ht="56.25" customHeight="1" x14ac:dyDescent="0.2">
      <c r="A94" s="14" t="s">
        <v>286</v>
      </c>
      <c r="B94" s="13" t="s">
        <v>287</v>
      </c>
      <c r="C94" s="47">
        <v>2625129.15</v>
      </c>
      <c r="D94" s="41">
        <v>1067329</v>
      </c>
      <c r="E94" s="42"/>
      <c r="F94" s="42"/>
      <c r="G94" s="44"/>
      <c r="H94" s="34">
        <f t="shared" si="11"/>
        <v>0.40658151999873987</v>
      </c>
      <c r="I94" s="34">
        <f t="shared" si="10"/>
        <v>0</v>
      </c>
      <c r="J94" s="34"/>
      <c r="K94" s="34"/>
    </row>
    <row r="95" spans="1:11" s="2" customFormat="1" ht="54" customHeight="1" x14ac:dyDescent="0.2">
      <c r="A95" s="14" t="s">
        <v>215</v>
      </c>
      <c r="B95" s="13" t="s">
        <v>209</v>
      </c>
      <c r="C95" s="47">
        <v>35488</v>
      </c>
      <c r="D95" s="41">
        <v>31000</v>
      </c>
      <c r="E95" s="45">
        <v>62600</v>
      </c>
      <c r="F95" s="13"/>
      <c r="G95" s="55"/>
      <c r="H95" s="34">
        <f t="shared" si="11"/>
        <v>0.87353471596032461</v>
      </c>
      <c r="I95" s="34">
        <f t="shared" si="10"/>
        <v>2.0193548387096776</v>
      </c>
      <c r="J95" s="34">
        <f t="shared" si="10"/>
        <v>0</v>
      </c>
      <c r="K95" s="34"/>
    </row>
    <row r="96" spans="1:11" s="2" customFormat="1" ht="56.25" customHeight="1" x14ac:dyDescent="0.2">
      <c r="A96" s="26" t="s">
        <v>123</v>
      </c>
      <c r="B96" s="13" t="s">
        <v>63</v>
      </c>
      <c r="C96" s="47">
        <v>12223571</v>
      </c>
      <c r="D96" s="41">
        <v>52068410</v>
      </c>
      <c r="E96" s="45">
        <v>140000</v>
      </c>
      <c r="F96" s="45">
        <v>140000</v>
      </c>
      <c r="G96" s="46">
        <v>140000</v>
      </c>
      <c r="H96" s="34">
        <f t="shared" si="11"/>
        <v>4.2596725621342566</v>
      </c>
      <c r="I96" s="34">
        <f t="shared" si="10"/>
        <v>2.6887704080074655E-3</v>
      </c>
      <c r="J96" s="34">
        <f t="shared" si="10"/>
        <v>1</v>
      </c>
      <c r="K96" s="34">
        <f t="shared" si="10"/>
        <v>1</v>
      </c>
    </row>
    <row r="97" spans="1:11" s="2" customFormat="1" ht="31.5" customHeight="1" x14ac:dyDescent="0.2">
      <c r="A97" s="26" t="s">
        <v>288</v>
      </c>
      <c r="B97" s="13" t="s">
        <v>289</v>
      </c>
      <c r="C97" s="47">
        <v>1841068</v>
      </c>
      <c r="D97" s="41">
        <v>3628000</v>
      </c>
      <c r="E97" s="45"/>
      <c r="F97" s="45"/>
      <c r="G97" s="46"/>
      <c r="H97" s="34">
        <f t="shared" si="11"/>
        <v>1.9705953283637541</v>
      </c>
      <c r="I97" s="34">
        <f t="shared" si="10"/>
        <v>0</v>
      </c>
      <c r="J97" s="34"/>
      <c r="K97" s="34"/>
    </row>
    <row r="98" spans="1:11" s="2" customFormat="1" ht="44.25" customHeight="1" x14ac:dyDescent="0.2">
      <c r="A98" s="14" t="s">
        <v>290</v>
      </c>
      <c r="B98" s="39" t="s">
        <v>291</v>
      </c>
      <c r="C98" s="47">
        <v>557353.69999999995</v>
      </c>
      <c r="D98" s="41">
        <v>17375160</v>
      </c>
      <c r="E98" s="45"/>
      <c r="F98" s="45"/>
      <c r="G98" s="46"/>
      <c r="H98" s="34">
        <f t="shared" si="11"/>
        <v>31.174387108222305</v>
      </c>
      <c r="I98" s="34">
        <f t="shared" si="10"/>
        <v>0</v>
      </c>
      <c r="J98" s="34"/>
      <c r="K98" s="34"/>
    </row>
    <row r="99" spans="1:11" s="2" customFormat="1" ht="18.75" customHeight="1" x14ac:dyDescent="0.2">
      <c r="A99" s="15" t="s">
        <v>64</v>
      </c>
      <c r="B99" s="35" t="s">
        <v>65</v>
      </c>
      <c r="C99" s="42">
        <f>SUM(C100:C101)</f>
        <v>1291911.02</v>
      </c>
      <c r="D99" s="43">
        <f>SUM(D100:D101)</f>
        <v>1720000</v>
      </c>
      <c r="E99" s="42">
        <f>SUM(E100:E101)</f>
        <v>1586350</v>
      </c>
      <c r="F99" s="42">
        <f t="shared" ref="F99:G99" si="15">SUM(F100:F101)</f>
        <v>1586350</v>
      </c>
      <c r="G99" s="44">
        <f t="shared" si="15"/>
        <v>1586350</v>
      </c>
      <c r="H99" s="34">
        <f t="shared" si="11"/>
        <v>1.3313610406388514</v>
      </c>
      <c r="I99" s="34">
        <f t="shared" si="10"/>
        <v>0.92229651162790693</v>
      </c>
      <c r="J99" s="34">
        <f t="shared" si="10"/>
        <v>1</v>
      </c>
      <c r="K99" s="34">
        <f t="shared" si="10"/>
        <v>1</v>
      </c>
    </row>
    <row r="100" spans="1:11" s="2" customFormat="1" ht="25.5" x14ac:dyDescent="0.2">
      <c r="A100" s="14" t="s">
        <v>66</v>
      </c>
      <c r="B100" s="13" t="s">
        <v>67</v>
      </c>
      <c r="C100" s="47">
        <v>1219947</v>
      </c>
      <c r="D100" s="41">
        <v>1550000</v>
      </c>
      <c r="E100" s="45">
        <v>1400000</v>
      </c>
      <c r="F100" s="45">
        <v>1400000</v>
      </c>
      <c r="G100" s="46">
        <v>1400000</v>
      </c>
      <c r="H100" s="34">
        <f t="shared" si="11"/>
        <v>1.2705469991729148</v>
      </c>
      <c r="I100" s="34">
        <f t="shared" si="10"/>
        <v>0.90322580645161288</v>
      </c>
      <c r="J100" s="34">
        <f t="shared" si="10"/>
        <v>1</v>
      </c>
      <c r="K100" s="34">
        <f t="shared" si="10"/>
        <v>1</v>
      </c>
    </row>
    <row r="101" spans="1:11" s="2" customFormat="1" ht="53.25" customHeight="1" x14ac:dyDescent="0.2">
      <c r="A101" s="14" t="s">
        <v>68</v>
      </c>
      <c r="B101" s="13" t="s">
        <v>69</v>
      </c>
      <c r="C101" s="47">
        <v>71964.02</v>
      </c>
      <c r="D101" s="41">
        <v>170000</v>
      </c>
      <c r="E101" s="45">
        <v>186350</v>
      </c>
      <c r="F101" s="45">
        <v>186350</v>
      </c>
      <c r="G101" s="46">
        <v>186350</v>
      </c>
      <c r="H101" s="34">
        <f t="shared" si="11"/>
        <v>2.3622916007193595</v>
      </c>
      <c r="I101" s="34">
        <f t="shared" si="10"/>
        <v>1.0961764705882353</v>
      </c>
      <c r="J101" s="34">
        <f t="shared" si="10"/>
        <v>1</v>
      </c>
      <c r="K101" s="34">
        <f t="shared" si="10"/>
        <v>1</v>
      </c>
    </row>
    <row r="102" spans="1:11" s="2" customFormat="1" ht="19.899999999999999" customHeight="1" x14ac:dyDescent="0.2">
      <c r="A102" s="15" t="s">
        <v>70</v>
      </c>
      <c r="B102" s="35" t="s">
        <v>71</v>
      </c>
      <c r="C102" s="42">
        <f>SUM(C103:C117)</f>
        <v>307286472.59000003</v>
      </c>
      <c r="D102" s="43">
        <f>SUM(D103:D117)</f>
        <v>293212590</v>
      </c>
      <c r="E102" s="42">
        <f>SUM(E103:E117)</f>
        <v>274609222.45500004</v>
      </c>
      <c r="F102" s="42">
        <f t="shared" ref="F102:G102" si="16">SUM(F103:F117)</f>
        <v>273923926.21947998</v>
      </c>
      <c r="G102" s="44">
        <f t="shared" si="16"/>
        <v>274392854.76999998</v>
      </c>
      <c r="H102" s="34">
        <f t="shared" si="11"/>
        <v>0.95419947233154567</v>
      </c>
      <c r="I102" s="34">
        <f t="shared" si="10"/>
        <v>0.93655331258115504</v>
      </c>
      <c r="J102" s="34">
        <f t="shared" si="10"/>
        <v>0.9975044675142607</v>
      </c>
      <c r="K102" s="34">
        <f t="shared" si="10"/>
        <v>1.0017118933602911</v>
      </c>
    </row>
    <row r="103" spans="1:11" s="2" customFormat="1" ht="54.75" customHeight="1" x14ac:dyDescent="0.2">
      <c r="A103" s="14" t="s">
        <v>72</v>
      </c>
      <c r="B103" s="13" t="s">
        <v>73</v>
      </c>
      <c r="C103" s="47">
        <v>400000</v>
      </c>
      <c r="D103" s="41">
        <v>1800000</v>
      </c>
      <c r="E103" s="45">
        <v>740000</v>
      </c>
      <c r="F103" s="45">
        <v>740000</v>
      </c>
      <c r="G103" s="46">
        <v>740000</v>
      </c>
      <c r="H103" s="34">
        <f t="shared" si="11"/>
        <v>4.5</v>
      </c>
      <c r="I103" s="34">
        <f t="shared" si="10"/>
        <v>0.41111111111111109</v>
      </c>
      <c r="J103" s="34">
        <f t="shared" si="10"/>
        <v>1</v>
      </c>
      <c r="K103" s="34">
        <f t="shared" si="10"/>
        <v>1</v>
      </c>
    </row>
    <row r="104" spans="1:11" s="2" customFormat="1" ht="31.5" customHeight="1" x14ac:dyDescent="0.2">
      <c r="A104" s="14" t="s">
        <v>220</v>
      </c>
      <c r="B104" s="13" t="s">
        <v>221</v>
      </c>
      <c r="C104" s="47">
        <v>59000</v>
      </c>
      <c r="D104" s="41"/>
      <c r="E104" s="45">
        <v>21024.99666666667</v>
      </c>
      <c r="F104" s="45">
        <v>21025</v>
      </c>
      <c r="G104" s="46">
        <v>21025</v>
      </c>
      <c r="H104" s="34">
        <f t="shared" si="11"/>
        <v>0</v>
      </c>
      <c r="I104" s="34"/>
      <c r="J104" s="34">
        <f t="shared" si="10"/>
        <v>1.000000158541444</v>
      </c>
      <c r="K104" s="34">
        <f t="shared" si="10"/>
        <v>1</v>
      </c>
    </row>
    <row r="105" spans="1:11" s="2" customFormat="1" ht="34.5" customHeight="1" x14ac:dyDescent="0.2">
      <c r="A105" s="14" t="s">
        <v>74</v>
      </c>
      <c r="B105" s="13" t="s">
        <v>75</v>
      </c>
      <c r="C105" s="47">
        <v>70823.81</v>
      </c>
      <c r="D105" s="41">
        <v>60000</v>
      </c>
      <c r="E105" s="45">
        <v>53335.003333333334</v>
      </c>
      <c r="F105" s="45">
        <v>53335</v>
      </c>
      <c r="G105" s="46">
        <v>53335</v>
      </c>
      <c r="H105" s="34">
        <f t="shared" si="11"/>
        <v>0.84717272341038985</v>
      </c>
      <c r="I105" s="34">
        <f t="shared" si="10"/>
        <v>0.88891672222222229</v>
      </c>
      <c r="J105" s="34">
        <f t="shared" si="10"/>
        <v>0.99999993750195693</v>
      </c>
      <c r="K105" s="34">
        <f t="shared" si="10"/>
        <v>1</v>
      </c>
    </row>
    <row r="106" spans="1:11" s="2" customFormat="1" ht="42" customHeight="1" x14ac:dyDescent="0.2">
      <c r="A106" s="30" t="s">
        <v>459</v>
      </c>
      <c r="B106" s="32" t="s">
        <v>400</v>
      </c>
      <c r="C106" s="47">
        <v>10200</v>
      </c>
      <c r="D106" s="41"/>
      <c r="E106" s="45"/>
      <c r="F106" s="45"/>
      <c r="G106" s="46"/>
      <c r="H106" s="34">
        <f t="shared" si="11"/>
        <v>0</v>
      </c>
      <c r="I106" s="34"/>
      <c r="J106" s="34"/>
      <c r="K106" s="34"/>
    </row>
    <row r="107" spans="1:11" s="2" customFormat="1" ht="45" customHeight="1" x14ac:dyDescent="0.2">
      <c r="A107" s="30" t="s">
        <v>460</v>
      </c>
      <c r="B107" s="32" t="s">
        <v>401</v>
      </c>
      <c r="C107" s="47">
        <v>155132.26999999999</v>
      </c>
      <c r="D107" s="41"/>
      <c r="E107" s="45"/>
      <c r="F107" s="45"/>
      <c r="G107" s="46"/>
      <c r="H107" s="34">
        <f t="shared" si="11"/>
        <v>0</v>
      </c>
      <c r="I107" s="34"/>
      <c r="J107" s="34"/>
      <c r="K107" s="34"/>
    </row>
    <row r="108" spans="1:11" s="2" customFormat="1" ht="38.25" customHeight="1" x14ac:dyDescent="0.2">
      <c r="A108" s="14" t="s">
        <v>292</v>
      </c>
      <c r="B108" s="13" t="s">
        <v>293</v>
      </c>
      <c r="C108" s="13"/>
      <c r="D108" s="41">
        <v>10000</v>
      </c>
      <c r="E108" s="45"/>
      <c r="F108" s="45"/>
      <c r="G108" s="46"/>
      <c r="H108" s="34"/>
      <c r="I108" s="34">
        <f t="shared" si="10"/>
        <v>0</v>
      </c>
      <c r="J108" s="34"/>
      <c r="K108" s="34"/>
    </row>
    <row r="109" spans="1:11" s="2" customFormat="1" ht="43.5" customHeight="1" x14ac:dyDescent="0.2">
      <c r="A109" s="18" t="s">
        <v>127</v>
      </c>
      <c r="B109" s="13" t="s">
        <v>126</v>
      </c>
      <c r="C109" s="47">
        <v>642983.29</v>
      </c>
      <c r="D109" s="41">
        <v>200000</v>
      </c>
      <c r="E109" s="45">
        <v>500000</v>
      </c>
      <c r="F109" s="45">
        <v>500000</v>
      </c>
      <c r="G109" s="46">
        <v>500000</v>
      </c>
      <c r="H109" s="34">
        <f t="shared" si="11"/>
        <v>0.31105007410068153</v>
      </c>
      <c r="I109" s="34">
        <f t="shared" si="10"/>
        <v>2.5</v>
      </c>
      <c r="J109" s="34">
        <f t="shared" si="10"/>
        <v>1</v>
      </c>
      <c r="K109" s="34">
        <f t="shared" si="10"/>
        <v>1</v>
      </c>
    </row>
    <row r="110" spans="1:11" s="2" customFormat="1" ht="19.149999999999999" customHeight="1" x14ac:dyDescent="0.2">
      <c r="A110" s="18" t="s">
        <v>294</v>
      </c>
      <c r="B110" s="13" t="s">
        <v>295</v>
      </c>
      <c r="C110" s="47">
        <v>124484.72</v>
      </c>
      <c r="D110" s="41">
        <v>220000</v>
      </c>
      <c r="E110" s="45"/>
      <c r="F110" s="45"/>
      <c r="G110" s="46"/>
      <c r="H110" s="34">
        <f t="shared" si="11"/>
        <v>1.7672851736341617</v>
      </c>
      <c r="I110" s="34">
        <f t="shared" si="10"/>
        <v>0</v>
      </c>
      <c r="J110" s="34"/>
      <c r="K110" s="34"/>
    </row>
    <row r="111" spans="1:11" s="2" customFormat="1" ht="32.25" customHeight="1" x14ac:dyDescent="0.2">
      <c r="A111" s="14" t="s">
        <v>76</v>
      </c>
      <c r="B111" s="13" t="s">
        <v>77</v>
      </c>
      <c r="C111" s="47">
        <v>4728177.0199999996</v>
      </c>
      <c r="D111" s="41">
        <v>2075500</v>
      </c>
      <c r="E111" s="45">
        <v>2072875.0049999999</v>
      </c>
      <c r="F111" s="45">
        <v>2072875.01</v>
      </c>
      <c r="G111" s="46">
        <v>2072875.01</v>
      </c>
      <c r="H111" s="34">
        <f t="shared" si="11"/>
        <v>0.43896410629735688</v>
      </c>
      <c r="I111" s="34">
        <f t="shared" si="10"/>
        <v>0.99873524692845095</v>
      </c>
      <c r="J111" s="34">
        <f t="shared" si="10"/>
        <v>1.0000000024121087</v>
      </c>
      <c r="K111" s="34">
        <f t="shared" si="10"/>
        <v>1</v>
      </c>
    </row>
    <row r="112" spans="1:11" s="2" customFormat="1" ht="42.75" customHeight="1" x14ac:dyDescent="0.2">
      <c r="A112" s="14" t="s">
        <v>78</v>
      </c>
      <c r="B112" s="13" t="s">
        <v>79</v>
      </c>
      <c r="C112" s="47">
        <v>1293138.6399999999</v>
      </c>
      <c r="D112" s="41">
        <v>365260</v>
      </c>
      <c r="E112" s="45">
        <v>369131</v>
      </c>
      <c r="F112" s="45">
        <v>373042</v>
      </c>
      <c r="G112" s="46">
        <v>376997</v>
      </c>
      <c r="H112" s="34">
        <f t="shared" si="11"/>
        <v>0.28246004620200665</v>
      </c>
      <c r="I112" s="34">
        <f t="shared" si="10"/>
        <v>1.0105979302414718</v>
      </c>
      <c r="J112" s="34">
        <f t="shared" si="10"/>
        <v>1.0105951545657232</v>
      </c>
      <c r="K112" s="34">
        <f t="shared" si="10"/>
        <v>1.0106020233646613</v>
      </c>
    </row>
    <row r="113" spans="1:11" s="2" customFormat="1" ht="35.25" customHeight="1" x14ac:dyDescent="0.2">
      <c r="A113" s="14" t="s">
        <v>80</v>
      </c>
      <c r="B113" s="13" t="s">
        <v>81</v>
      </c>
      <c r="C113" s="47">
        <v>272955736.22000003</v>
      </c>
      <c r="D113" s="41">
        <v>253847700</v>
      </c>
      <c r="E113" s="45">
        <v>253780414.59999999</v>
      </c>
      <c r="F113" s="45">
        <v>254365882.93948001</v>
      </c>
      <c r="G113" s="46">
        <v>254872763.02000001</v>
      </c>
      <c r="H113" s="34">
        <f t="shared" si="11"/>
        <v>0.92999584297214</v>
      </c>
      <c r="I113" s="34">
        <f t="shared" si="10"/>
        <v>0.99973493791749934</v>
      </c>
      <c r="J113" s="34">
        <f t="shared" si="10"/>
        <v>1.0023069878753363</v>
      </c>
      <c r="K113" s="34">
        <f t="shared" si="10"/>
        <v>1.0019927203863288</v>
      </c>
    </row>
    <row r="114" spans="1:11" s="1" customFormat="1" ht="36.75" customHeight="1" x14ac:dyDescent="0.2">
      <c r="A114" s="14" t="s">
        <v>82</v>
      </c>
      <c r="B114" s="13" t="s">
        <v>83</v>
      </c>
      <c r="C114" s="47">
        <v>328505.46999999997</v>
      </c>
      <c r="D114" s="41">
        <v>1620000</v>
      </c>
      <c r="E114" s="45">
        <v>801000</v>
      </c>
      <c r="F114" s="45">
        <v>801000</v>
      </c>
      <c r="G114" s="46">
        <v>801000</v>
      </c>
      <c r="H114" s="34">
        <f t="shared" si="11"/>
        <v>4.9314247339625732</v>
      </c>
      <c r="I114" s="34">
        <f t="shared" si="10"/>
        <v>0.49444444444444446</v>
      </c>
      <c r="J114" s="34">
        <f t="shared" si="10"/>
        <v>1</v>
      </c>
      <c r="K114" s="34">
        <f t="shared" si="10"/>
        <v>1</v>
      </c>
    </row>
    <row r="115" spans="1:11" s="1" customFormat="1" ht="43.5" customHeight="1" x14ac:dyDescent="0.2">
      <c r="A115" s="14" t="s">
        <v>132</v>
      </c>
      <c r="B115" s="13" t="s">
        <v>84</v>
      </c>
      <c r="C115" s="47">
        <v>1100183.82</v>
      </c>
      <c r="D115" s="41">
        <v>749540</v>
      </c>
      <c r="E115" s="45">
        <v>400000</v>
      </c>
      <c r="F115" s="45">
        <v>400000</v>
      </c>
      <c r="G115" s="46">
        <v>400000</v>
      </c>
      <c r="H115" s="34">
        <f t="shared" si="11"/>
        <v>0.68128615089067568</v>
      </c>
      <c r="I115" s="34">
        <f t="shared" si="10"/>
        <v>0.5336606451957201</v>
      </c>
      <c r="J115" s="34">
        <f t="shared" si="10"/>
        <v>1</v>
      </c>
      <c r="K115" s="34">
        <f t="shared" si="10"/>
        <v>1</v>
      </c>
    </row>
    <row r="116" spans="1:11" s="2" customFormat="1" ht="50.25" customHeight="1" x14ac:dyDescent="0.2">
      <c r="A116" s="14" t="s">
        <v>85</v>
      </c>
      <c r="B116" s="13" t="s">
        <v>86</v>
      </c>
      <c r="C116" s="47">
        <v>15574921.560000001</v>
      </c>
      <c r="D116" s="41">
        <v>22000000</v>
      </c>
      <c r="E116" s="45">
        <v>10000000</v>
      </c>
      <c r="F116" s="45">
        <v>10000000</v>
      </c>
      <c r="G116" s="46">
        <v>10000000</v>
      </c>
      <c r="H116" s="34">
        <f t="shared" si="11"/>
        <v>1.4125271780823017</v>
      </c>
      <c r="I116" s="34">
        <f t="shared" si="10"/>
        <v>0.45454545454545453</v>
      </c>
      <c r="J116" s="34">
        <f t="shared" si="10"/>
        <v>1</v>
      </c>
      <c r="K116" s="34">
        <f t="shared" si="10"/>
        <v>1</v>
      </c>
    </row>
    <row r="117" spans="1:11" s="2" customFormat="1" ht="37.5" customHeight="1" x14ac:dyDescent="0.2">
      <c r="A117" s="14" t="s">
        <v>87</v>
      </c>
      <c r="B117" s="13" t="s">
        <v>88</v>
      </c>
      <c r="C117" s="47">
        <v>9843185.7699999996</v>
      </c>
      <c r="D117" s="41">
        <v>10264590</v>
      </c>
      <c r="E117" s="45">
        <v>5871441.8499999996</v>
      </c>
      <c r="F117" s="45">
        <v>4596766.2700000005</v>
      </c>
      <c r="G117" s="46">
        <v>4554859.74</v>
      </c>
      <c r="H117" s="34">
        <f t="shared" si="11"/>
        <v>1.0428117725141746</v>
      </c>
      <c r="I117" s="34">
        <f t="shared" si="10"/>
        <v>0.57200938858736683</v>
      </c>
      <c r="J117" s="34">
        <f t="shared" si="10"/>
        <v>0.78290246032156496</v>
      </c>
      <c r="K117" s="34">
        <f t="shared" si="10"/>
        <v>0.99088347600496984</v>
      </c>
    </row>
    <row r="118" spans="1:11" s="2" customFormat="1" ht="18" customHeight="1" x14ac:dyDescent="0.2">
      <c r="A118" s="31" t="s">
        <v>424</v>
      </c>
      <c r="B118" s="36" t="s">
        <v>425</v>
      </c>
      <c r="C118" s="48">
        <f>SUM(C119)</f>
        <v>311215.93</v>
      </c>
      <c r="D118" s="41"/>
      <c r="E118" s="45"/>
      <c r="F118" s="45"/>
      <c r="G118" s="46"/>
      <c r="H118" s="34">
        <f t="shared" si="11"/>
        <v>0</v>
      </c>
      <c r="I118" s="34"/>
      <c r="J118" s="34"/>
      <c r="K118" s="34"/>
    </row>
    <row r="119" spans="1:11" s="2" customFormat="1" ht="17.45" customHeight="1" x14ac:dyDescent="0.2">
      <c r="A119" s="30" t="s">
        <v>461</v>
      </c>
      <c r="B119" s="32" t="s">
        <v>423</v>
      </c>
      <c r="C119" s="47">
        <v>311215.93</v>
      </c>
      <c r="D119" s="41"/>
      <c r="E119" s="45"/>
      <c r="F119" s="45"/>
      <c r="G119" s="46"/>
      <c r="H119" s="34">
        <f t="shared" si="11"/>
        <v>0</v>
      </c>
      <c r="I119" s="34"/>
      <c r="J119" s="34"/>
      <c r="K119" s="34"/>
    </row>
    <row r="120" spans="1:11" s="2" customFormat="1" ht="21" customHeight="1" x14ac:dyDescent="0.2">
      <c r="A120" s="19" t="s">
        <v>296</v>
      </c>
      <c r="B120" s="13" t="s">
        <v>297</v>
      </c>
      <c r="C120" s="35"/>
      <c r="D120" s="43">
        <v>313200</v>
      </c>
      <c r="E120" s="45"/>
      <c r="F120" s="45"/>
      <c r="G120" s="46"/>
      <c r="H120" s="34"/>
      <c r="I120" s="34">
        <f t="shared" si="10"/>
        <v>0</v>
      </c>
      <c r="J120" s="34"/>
      <c r="K120" s="34"/>
    </row>
    <row r="121" spans="1:11" s="2" customFormat="1" ht="19.5" customHeight="1" x14ac:dyDescent="0.2">
      <c r="A121" s="15" t="s">
        <v>89</v>
      </c>
      <c r="B121" s="35" t="s">
        <v>90</v>
      </c>
      <c r="C121" s="42">
        <f>C124+C218+C222+C224+C237+C227+C122</f>
        <v>7027603655.2999992</v>
      </c>
      <c r="D121" s="43">
        <f>D124+D218+D222+D224</f>
        <v>6736905679.4700003</v>
      </c>
      <c r="E121" s="42">
        <f>E124+E218+E222+E224</f>
        <v>4594926600</v>
      </c>
      <c r="F121" s="42">
        <f>F124+F218+F222+F224</f>
        <v>4218164400</v>
      </c>
      <c r="G121" s="44">
        <f>G124+G218+G222+G224</f>
        <v>4197489500</v>
      </c>
      <c r="H121" s="34">
        <f t="shared" si="11"/>
        <v>0.9586348362701469</v>
      </c>
      <c r="I121" s="34">
        <f t="shared" si="10"/>
        <v>0.68205298079243526</v>
      </c>
      <c r="J121" s="34">
        <f t="shared" si="10"/>
        <v>0.91800474027158563</v>
      </c>
      <c r="K121" s="34">
        <f t="shared" si="10"/>
        <v>0.99509860260543659</v>
      </c>
    </row>
    <row r="122" spans="1:11" s="2" customFormat="1" ht="19.5" customHeight="1" x14ac:dyDescent="0.2">
      <c r="A122" s="31" t="s">
        <v>462</v>
      </c>
      <c r="B122" s="36" t="s">
        <v>442</v>
      </c>
      <c r="C122" s="48">
        <v>22751744.210000001</v>
      </c>
      <c r="D122" s="43"/>
      <c r="E122" s="42"/>
      <c r="F122" s="42"/>
      <c r="G122" s="44"/>
      <c r="H122" s="34">
        <f t="shared" si="11"/>
        <v>0</v>
      </c>
      <c r="I122" s="34"/>
      <c r="J122" s="34"/>
      <c r="K122" s="34"/>
    </row>
    <row r="123" spans="1:11" s="2" customFormat="1" ht="29.25" customHeight="1" x14ac:dyDescent="0.2">
      <c r="A123" s="30" t="s">
        <v>402</v>
      </c>
      <c r="B123" s="32" t="s">
        <v>441</v>
      </c>
      <c r="C123" s="47">
        <v>22751744.210000001</v>
      </c>
      <c r="D123" s="43"/>
      <c r="E123" s="42"/>
      <c r="F123" s="42"/>
      <c r="G123" s="44"/>
      <c r="H123" s="34">
        <f t="shared" si="11"/>
        <v>0</v>
      </c>
      <c r="I123" s="34"/>
      <c r="J123" s="34"/>
      <c r="K123" s="34"/>
    </row>
    <row r="124" spans="1:11" s="2" customFormat="1" ht="33.75" customHeight="1" x14ac:dyDescent="0.2">
      <c r="A124" s="15" t="s">
        <v>91</v>
      </c>
      <c r="B124" s="35" t="s">
        <v>92</v>
      </c>
      <c r="C124" s="42">
        <f>SUM(C125+C130+C170+C191)</f>
        <v>6850360002.8599997</v>
      </c>
      <c r="D124" s="43">
        <f>SUM(D125+D130+D170+D191)</f>
        <v>6376085629.3800001</v>
      </c>
      <c r="E124" s="42">
        <f>SUM(E125+E130+E170+E191)</f>
        <v>4593426600</v>
      </c>
      <c r="F124" s="42">
        <f>SUM(F125+F130+F170+F191)</f>
        <v>4216664400</v>
      </c>
      <c r="G124" s="44">
        <f>SUM(G125+G130+G170+G191)</f>
        <v>4195989500</v>
      </c>
      <c r="H124" s="34">
        <f t="shared" si="11"/>
        <v>0.93076650376301506</v>
      </c>
      <c r="I124" s="34">
        <f t="shared" si="10"/>
        <v>0.7204148229807662</v>
      </c>
      <c r="J124" s="34">
        <f t="shared" si="10"/>
        <v>0.91797796442420565</v>
      </c>
      <c r="K124" s="34">
        <f t="shared" si="10"/>
        <v>0.99509685902439848</v>
      </c>
    </row>
    <row r="125" spans="1:11" s="2" customFormat="1" ht="22.9" customHeight="1" x14ac:dyDescent="0.2">
      <c r="A125" s="15" t="s">
        <v>201</v>
      </c>
      <c r="B125" s="35" t="s">
        <v>235</v>
      </c>
      <c r="C125" s="42">
        <f>SUM(C126:C128)</f>
        <v>3693580800</v>
      </c>
      <c r="D125" s="43">
        <f>SUM(D126:D129)</f>
        <v>2817203900</v>
      </c>
      <c r="E125" s="42">
        <f>SUM(E126:E129)</f>
        <v>2800302900</v>
      </c>
      <c r="F125" s="42">
        <f t="shared" ref="F125:G125" si="17">SUM(F126:F129)</f>
        <v>2439864400</v>
      </c>
      <c r="G125" s="44">
        <f t="shared" si="17"/>
        <v>2418354400</v>
      </c>
      <c r="H125" s="34">
        <f t="shared" si="11"/>
        <v>0.76272973370448538</v>
      </c>
      <c r="I125" s="34">
        <f t="shared" si="10"/>
        <v>0.99400078922224977</v>
      </c>
      <c r="J125" s="34">
        <f t="shared" si="10"/>
        <v>0.87128588839443044</v>
      </c>
      <c r="K125" s="34">
        <f t="shared" si="10"/>
        <v>0.99118393628760681</v>
      </c>
    </row>
    <row r="126" spans="1:11" s="2" customFormat="1" ht="31.5" customHeight="1" x14ac:dyDescent="0.2">
      <c r="A126" s="14" t="s">
        <v>93</v>
      </c>
      <c r="B126" s="13" t="s">
        <v>245</v>
      </c>
      <c r="C126" s="47">
        <v>1569389600</v>
      </c>
      <c r="D126" s="41">
        <v>1126427500</v>
      </c>
      <c r="E126" s="45">
        <v>1126427500</v>
      </c>
      <c r="F126" s="45">
        <v>1126427500</v>
      </c>
      <c r="G126" s="46">
        <v>1126427500</v>
      </c>
      <c r="H126" s="34">
        <f t="shared" si="11"/>
        <v>0.71774879864120422</v>
      </c>
      <c r="I126" s="34">
        <f t="shared" si="10"/>
        <v>1</v>
      </c>
      <c r="J126" s="34">
        <f t="shared" si="10"/>
        <v>1</v>
      </c>
      <c r="K126" s="34">
        <f t="shared" si="10"/>
        <v>1</v>
      </c>
    </row>
    <row r="127" spans="1:11" s="2" customFormat="1" ht="37.5" customHeight="1" x14ac:dyDescent="0.2">
      <c r="A127" s="14" t="s">
        <v>224</v>
      </c>
      <c r="B127" s="13" t="s">
        <v>246</v>
      </c>
      <c r="C127" s="47">
        <v>686645000</v>
      </c>
      <c r="D127" s="41">
        <v>299758400</v>
      </c>
      <c r="E127" s="45">
        <f>246405900</f>
        <v>246405900</v>
      </c>
      <c r="F127" s="45">
        <f>246405900</f>
        <v>246405900</v>
      </c>
      <c r="G127" s="46">
        <f>246405900</f>
        <v>246405900</v>
      </c>
      <c r="H127" s="34">
        <f t="shared" si="11"/>
        <v>0.43655513402121909</v>
      </c>
      <c r="I127" s="34">
        <f t="shared" si="10"/>
        <v>0.82201499607684059</v>
      </c>
      <c r="J127" s="34">
        <f t="shared" si="10"/>
        <v>1</v>
      </c>
      <c r="K127" s="34">
        <f t="shared" si="10"/>
        <v>1</v>
      </c>
    </row>
    <row r="128" spans="1:11" s="2" customFormat="1" ht="32.25" customHeight="1" x14ac:dyDescent="0.2">
      <c r="A128" s="14" t="s">
        <v>200</v>
      </c>
      <c r="B128" s="13" t="s">
        <v>247</v>
      </c>
      <c r="C128" s="47">
        <v>1437546200</v>
      </c>
      <c r="D128" s="41">
        <v>1391018000</v>
      </c>
      <c r="E128" s="45">
        <v>1374117000</v>
      </c>
      <c r="F128" s="45">
        <v>1067031000</v>
      </c>
      <c r="G128" s="46">
        <v>1045521000</v>
      </c>
      <c r="H128" s="34">
        <f t="shared" si="11"/>
        <v>0.96763359674979488</v>
      </c>
      <c r="I128" s="34">
        <f t="shared" si="10"/>
        <v>0.98784990560869812</v>
      </c>
      <c r="J128" s="34">
        <f t="shared" si="10"/>
        <v>0.77652121325913293</v>
      </c>
      <c r="K128" s="34">
        <f t="shared" si="10"/>
        <v>0.97984126046947084</v>
      </c>
    </row>
    <row r="129" spans="1:11" s="2" customFormat="1" ht="31.5" customHeight="1" x14ac:dyDescent="0.2">
      <c r="A129" s="14" t="s">
        <v>225</v>
      </c>
      <c r="B129" s="13" t="s">
        <v>248</v>
      </c>
      <c r="C129" s="13"/>
      <c r="D129" s="56"/>
      <c r="E129" s="45">
        <v>53352500</v>
      </c>
      <c r="F129" s="13"/>
      <c r="G129" s="55"/>
      <c r="H129" s="34"/>
      <c r="I129" s="34"/>
      <c r="J129" s="34">
        <f t="shared" si="10"/>
        <v>0</v>
      </c>
      <c r="K129" s="34"/>
    </row>
    <row r="130" spans="1:11" s="2" customFormat="1" ht="24.75" customHeight="1" x14ac:dyDescent="0.2">
      <c r="A130" s="15" t="s">
        <v>94</v>
      </c>
      <c r="B130" s="35" t="s">
        <v>236</v>
      </c>
      <c r="C130" s="42">
        <f>SUM(C131:C169)</f>
        <v>994312363.29000008</v>
      </c>
      <c r="D130" s="43">
        <f>SUM(D131:D169)</f>
        <v>925512935</v>
      </c>
      <c r="E130" s="42">
        <f>SUM(E140:E168)</f>
        <v>99203600</v>
      </c>
      <c r="F130" s="42">
        <f t="shared" ref="F130:G130" si="18">SUM(F140:F168)</f>
        <v>85422600</v>
      </c>
      <c r="G130" s="44">
        <f t="shared" si="18"/>
        <v>80406500</v>
      </c>
      <c r="H130" s="34">
        <f t="shared" si="11"/>
        <v>0.93080702721793063</v>
      </c>
      <c r="I130" s="34">
        <f t="shared" si="10"/>
        <v>0.10718769694990811</v>
      </c>
      <c r="J130" s="34">
        <f t="shared" si="10"/>
        <v>0.86108367035067279</v>
      </c>
      <c r="K130" s="34">
        <f t="shared" si="10"/>
        <v>0.94127900579003687</v>
      </c>
    </row>
    <row r="131" spans="1:11" s="2" customFormat="1" ht="30" customHeight="1" x14ac:dyDescent="0.2">
      <c r="A131" s="20" t="s">
        <v>298</v>
      </c>
      <c r="B131" s="12" t="s">
        <v>299</v>
      </c>
      <c r="C131" s="47">
        <v>88961070.870000005</v>
      </c>
      <c r="D131" s="41">
        <v>58654279</v>
      </c>
      <c r="E131" s="42"/>
      <c r="F131" s="42"/>
      <c r="G131" s="44"/>
      <c r="H131" s="34">
        <f t="shared" si="11"/>
        <v>0.65932523548094735</v>
      </c>
      <c r="I131" s="34">
        <f t="shared" si="10"/>
        <v>0</v>
      </c>
      <c r="J131" s="34"/>
      <c r="K131" s="34"/>
    </row>
    <row r="132" spans="1:11" s="2" customFormat="1" ht="53.25" customHeight="1" x14ac:dyDescent="0.2">
      <c r="A132" s="20" t="s">
        <v>300</v>
      </c>
      <c r="B132" s="12" t="s">
        <v>301</v>
      </c>
      <c r="C132" s="47">
        <v>1574600</v>
      </c>
      <c r="D132" s="41">
        <v>2423800</v>
      </c>
      <c r="E132" s="42"/>
      <c r="F132" s="42"/>
      <c r="G132" s="44"/>
      <c r="H132" s="34">
        <f t="shared" si="11"/>
        <v>1.5393115711926839</v>
      </c>
      <c r="I132" s="34">
        <f t="shared" si="10"/>
        <v>0</v>
      </c>
      <c r="J132" s="34"/>
      <c r="K132" s="34"/>
    </row>
    <row r="133" spans="1:11" s="2" customFormat="1" ht="27" customHeight="1" x14ac:dyDescent="0.2">
      <c r="A133" s="20" t="s">
        <v>302</v>
      </c>
      <c r="B133" s="12" t="s">
        <v>303</v>
      </c>
      <c r="C133" s="47">
        <v>67238170</v>
      </c>
      <c r="D133" s="41">
        <v>53862040</v>
      </c>
      <c r="E133" s="42"/>
      <c r="F133" s="42"/>
      <c r="G133" s="44"/>
      <c r="H133" s="34">
        <f t="shared" si="11"/>
        <v>0.80106344357676595</v>
      </c>
      <c r="I133" s="34">
        <f t="shared" si="11"/>
        <v>0</v>
      </c>
      <c r="J133" s="34"/>
      <c r="K133" s="34"/>
    </row>
    <row r="134" spans="1:11" s="2" customFormat="1" ht="22.5" customHeight="1" x14ac:dyDescent="0.2">
      <c r="A134" s="20" t="s">
        <v>304</v>
      </c>
      <c r="B134" s="12" t="s">
        <v>305</v>
      </c>
      <c r="C134" s="47">
        <v>800000</v>
      </c>
      <c r="D134" s="41">
        <v>800000</v>
      </c>
      <c r="E134" s="42"/>
      <c r="F134" s="42"/>
      <c r="G134" s="44"/>
      <c r="H134" s="34">
        <f t="shared" ref="H134:K197" si="19">D134/C134</f>
        <v>1</v>
      </c>
      <c r="I134" s="34">
        <f t="shared" si="19"/>
        <v>0</v>
      </c>
      <c r="J134" s="34"/>
      <c r="K134" s="34"/>
    </row>
    <row r="135" spans="1:11" s="2" customFormat="1" ht="33" customHeight="1" x14ac:dyDescent="0.2">
      <c r="A135" s="20" t="s">
        <v>306</v>
      </c>
      <c r="B135" s="12" t="s">
        <v>307</v>
      </c>
      <c r="C135" s="47">
        <v>125000000</v>
      </c>
      <c r="D135" s="41">
        <v>150000000</v>
      </c>
      <c r="E135" s="42"/>
      <c r="F135" s="42"/>
      <c r="G135" s="44"/>
      <c r="H135" s="34">
        <f t="shared" si="19"/>
        <v>1.2</v>
      </c>
      <c r="I135" s="34">
        <f t="shared" si="19"/>
        <v>0</v>
      </c>
      <c r="J135" s="34"/>
      <c r="K135" s="34"/>
    </row>
    <row r="136" spans="1:11" s="2" customFormat="1" ht="30" customHeight="1" x14ac:dyDescent="0.2">
      <c r="A136" s="30" t="s">
        <v>463</v>
      </c>
      <c r="B136" s="32" t="s">
        <v>427</v>
      </c>
      <c r="C136" s="47">
        <v>2486000</v>
      </c>
      <c r="D136" s="41"/>
      <c r="E136" s="42"/>
      <c r="F136" s="42"/>
      <c r="G136" s="44"/>
      <c r="H136" s="34">
        <f t="shared" si="19"/>
        <v>0</v>
      </c>
      <c r="I136" s="34"/>
      <c r="J136" s="34"/>
      <c r="K136" s="34"/>
    </row>
    <row r="137" spans="1:11" s="2" customFormat="1" ht="25.5" x14ac:dyDescent="0.2">
      <c r="A137" s="20" t="s">
        <v>308</v>
      </c>
      <c r="B137" s="13" t="s">
        <v>309</v>
      </c>
      <c r="C137" s="47">
        <v>400900.5</v>
      </c>
      <c r="D137" s="41">
        <v>77418</v>
      </c>
      <c r="E137" s="42"/>
      <c r="F137" s="42"/>
      <c r="G137" s="44"/>
      <c r="H137" s="34">
        <f t="shared" si="19"/>
        <v>0.19311026052599087</v>
      </c>
      <c r="I137" s="34">
        <f t="shared" si="19"/>
        <v>0</v>
      </c>
      <c r="J137" s="34"/>
      <c r="K137" s="34"/>
    </row>
    <row r="138" spans="1:11" s="2" customFormat="1" ht="62.25" customHeight="1" x14ac:dyDescent="0.2">
      <c r="A138" s="20" t="s">
        <v>310</v>
      </c>
      <c r="B138" s="13" t="s">
        <v>311</v>
      </c>
      <c r="C138" s="47">
        <v>31017700</v>
      </c>
      <c r="D138" s="41">
        <v>54337800</v>
      </c>
      <c r="E138" s="42"/>
      <c r="F138" s="42"/>
      <c r="G138" s="44"/>
      <c r="H138" s="34">
        <f t="shared" si="19"/>
        <v>1.751832018492667</v>
      </c>
      <c r="I138" s="34">
        <f t="shared" si="19"/>
        <v>0</v>
      </c>
      <c r="J138" s="34"/>
      <c r="K138" s="34"/>
    </row>
    <row r="139" spans="1:11" s="2" customFormat="1" ht="33" customHeight="1" x14ac:dyDescent="0.2">
      <c r="A139" s="14" t="s">
        <v>312</v>
      </c>
      <c r="B139" s="13" t="s">
        <v>313</v>
      </c>
      <c r="C139" s="13"/>
      <c r="D139" s="41">
        <v>15049800</v>
      </c>
      <c r="E139" s="42"/>
      <c r="F139" s="42"/>
      <c r="G139" s="44"/>
      <c r="H139" s="34"/>
      <c r="I139" s="34">
        <f t="shared" si="19"/>
        <v>0</v>
      </c>
      <c r="J139" s="34"/>
      <c r="K139" s="34"/>
    </row>
    <row r="140" spans="1:11" s="2" customFormat="1" ht="40.5" customHeight="1" x14ac:dyDescent="0.2">
      <c r="A140" s="20" t="s">
        <v>226</v>
      </c>
      <c r="B140" s="12" t="s">
        <v>249</v>
      </c>
      <c r="C140" s="47">
        <v>6575065</v>
      </c>
      <c r="D140" s="40">
        <v>6207900</v>
      </c>
      <c r="E140" s="45">
        <v>8055500</v>
      </c>
      <c r="F140" s="13"/>
      <c r="G140" s="55"/>
      <c r="H140" s="34">
        <f t="shared" si="19"/>
        <v>0.94415796649919048</v>
      </c>
      <c r="I140" s="34">
        <f t="shared" si="19"/>
        <v>1.2976207735305014</v>
      </c>
      <c r="J140" s="34">
        <f t="shared" si="19"/>
        <v>0</v>
      </c>
      <c r="K140" s="34"/>
    </row>
    <row r="141" spans="1:11" s="2" customFormat="1" ht="42" customHeight="1" x14ac:dyDescent="0.2">
      <c r="A141" s="20" t="s">
        <v>314</v>
      </c>
      <c r="B141" s="12" t="s">
        <v>315</v>
      </c>
      <c r="C141" s="47">
        <v>165849700</v>
      </c>
      <c r="D141" s="41">
        <v>234110800</v>
      </c>
      <c r="E141" s="45"/>
      <c r="F141" s="13"/>
      <c r="G141" s="55"/>
      <c r="H141" s="34">
        <f t="shared" si="19"/>
        <v>1.4115841029558691</v>
      </c>
      <c r="I141" s="34">
        <f t="shared" si="19"/>
        <v>0</v>
      </c>
      <c r="J141" s="34"/>
      <c r="K141" s="34"/>
    </row>
    <row r="142" spans="1:11" s="2" customFormat="1" ht="41.25" customHeight="1" x14ac:dyDescent="0.2">
      <c r="A142" s="9" t="s">
        <v>316</v>
      </c>
      <c r="B142" s="13" t="s">
        <v>317</v>
      </c>
      <c r="C142" s="47">
        <v>6477700</v>
      </c>
      <c r="D142" s="41">
        <v>5135400</v>
      </c>
      <c r="E142" s="45"/>
      <c r="F142" s="13"/>
      <c r="G142" s="55"/>
      <c r="H142" s="34">
        <f t="shared" si="19"/>
        <v>0.79278138845577906</v>
      </c>
      <c r="I142" s="34">
        <f t="shared" si="19"/>
        <v>0</v>
      </c>
      <c r="J142" s="34"/>
      <c r="K142" s="34"/>
    </row>
    <row r="143" spans="1:11" s="2" customFormat="1" ht="32.25" customHeight="1" x14ac:dyDescent="0.2">
      <c r="A143" s="8" t="s">
        <v>318</v>
      </c>
      <c r="B143" s="13" t="s">
        <v>319</v>
      </c>
      <c r="C143" s="47">
        <v>7317761.3499999996</v>
      </c>
      <c r="D143" s="41">
        <v>6113000</v>
      </c>
      <c r="E143" s="45"/>
      <c r="F143" s="13"/>
      <c r="G143" s="55"/>
      <c r="H143" s="34">
        <f t="shared" si="19"/>
        <v>0.83536476630247036</v>
      </c>
      <c r="I143" s="34">
        <f t="shared" si="19"/>
        <v>0</v>
      </c>
      <c r="J143" s="34"/>
      <c r="K143" s="34"/>
    </row>
    <row r="144" spans="1:11" s="2" customFormat="1" ht="42" customHeight="1" x14ac:dyDescent="0.2">
      <c r="A144" s="30" t="s">
        <v>464</v>
      </c>
      <c r="B144" s="32" t="s">
        <v>428</v>
      </c>
      <c r="C144" s="47">
        <v>679446.82</v>
      </c>
      <c r="D144" s="41"/>
      <c r="E144" s="45"/>
      <c r="F144" s="13"/>
      <c r="G144" s="55"/>
      <c r="H144" s="34">
        <f t="shared" si="19"/>
        <v>0</v>
      </c>
      <c r="I144" s="34"/>
      <c r="J144" s="34"/>
      <c r="K144" s="34"/>
    </row>
    <row r="145" spans="1:11" s="2" customFormat="1" ht="49.5" customHeight="1" x14ac:dyDescent="0.2">
      <c r="A145" s="21" t="s">
        <v>320</v>
      </c>
      <c r="B145" s="12" t="s">
        <v>321</v>
      </c>
      <c r="C145" s="47">
        <v>52576.67</v>
      </c>
      <c r="D145" s="41">
        <v>48400</v>
      </c>
      <c r="E145" s="45"/>
      <c r="F145" s="13"/>
      <c r="G145" s="55"/>
      <c r="H145" s="34">
        <f t="shared" si="19"/>
        <v>0.92056039304124815</v>
      </c>
      <c r="I145" s="34">
        <f t="shared" si="19"/>
        <v>0</v>
      </c>
      <c r="J145" s="34"/>
      <c r="K145" s="34"/>
    </row>
    <row r="146" spans="1:11" s="2" customFormat="1" ht="31.9" customHeight="1" x14ac:dyDescent="0.2">
      <c r="A146" s="8" t="s">
        <v>124</v>
      </c>
      <c r="B146" s="13" t="s">
        <v>250</v>
      </c>
      <c r="C146" s="47">
        <v>1736200</v>
      </c>
      <c r="D146" s="41">
        <v>1698000</v>
      </c>
      <c r="E146" s="45">
        <v>1998200</v>
      </c>
      <c r="F146" s="45">
        <v>1927900</v>
      </c>
      <c r="G146" s="46">
        <v>1877500</v>
      </c>
      <c r="H146" s="34">
        <f t="shared" si="19"/>
        <v>0.97799792650616291</v>
      </c>
      <c r="I146" s="34">
        <f t="shared" si="19"/>
        <v>1.1767962308598352</v>
      </c>
      <c r="J146" s="34">
        <f t="shared" si="19"/>
        <v>0.96481833650285254</v>
      </c>
      <c r="K146" s="34">
        <f t="shared" si="19"/>
        <v>0.9738575652264122</v>
      </c>
    </row>
    <row r="147" spans="1:11" s="2" customFormat="1" ht="16.899999999999999" customHeight="1" x14ac:dyDescent="0.2">
      <c r="A147" s="8" t="s">
        <v>322</v>
      </c>
      <c r="B147" s="13" t="s">
        <v>323</v>
      </c>
      <c r="C147" s="47">
        <v>8707034.2599999998</v>
      </c>
      <c r="D147" s="41">
        <v>7548100</v>
      </c>
      <c r="E147" s="45"/>
      <c r="F147" s="45"/>
      <c r="G147" s="46"/>
      <c r="H147" s="34">
        <f t="shared" si="19"/>
        <v>0.86689678420996585</v>
      </c>
      <c r="I147" s="34">
        <f t="shared" si="19"/>
        <v>0</v>
      </c>
      <c r="J147" s="34"/>
      <c r="K147" s="34"/>
    </row>
    <row r="148" spans="1:11" s="2" customFormat="1" ht="28.9" customHeight="1" x14ac:dyDescent="0.2">
      <c r="A148" s="8" t="s">
        <v>324</v>
      </c>
      <c r="B148" s="13" t="s">
        <v>325</v>
      </c>
      <c r="C148" s="47">
        <v>12574200</v>
      </c>
      <c r="D148" s="41">
        <v>16899400</v>
      </c>
      <c r="E148" s="45"/>
      <c r="F148" s="45"/>
      <c r="G148" s="46"/>
      <c r="H148" s="34">
        <f t="shared" si="19"/>
        <v>1.343974169330852</v>
      </c>
      <c r="I148" s="34">
        <f t="shared" si="19"/>
        <v>0</v>
      </c>
      <c r="J148" s="34"/>
      <c r="K148" s="34"/>
    </row>
    <row r="149" spans="1:11" s="2" customFormat="1" ht="29.45" customHeight="1" x14ac:dyDescent="0.2">
      <c r="A149" s="8" t="s">
        <v>326</v>
      </c>
      <c r="B149" s="13" t="s">
        <v>327</v>
      </c>
      <c r="C149" s="47">
        <v>11128500</v>
      </c>
      <c r="D149" s="41">
        <v>10510200</v>
      </c>
      <c r="E149" s="45"/>
      <c r="F149" s="45"/>
      <c r="G149" s="46"/>
      <c r="H149" s="34">
        <f t="shared" si="19"/>
        <v>0.94443995147594018</v>
      </c>
      <c r="I149" s="34">
        <f t="shared" si="19"/>
        <v>0</v>
      </c>
      <c r="J149" s="34"/>
      <c r="K149" s="34"/>
    </row>
    <row r="150" spans="1:11" s="2" customFormat="1" ht="42" customHeight="1" x14ac:dyDescent="0.2">
      <c r="A150" s="30" t="s">
        <v>465</v>
      </c>
      <c r="B150" s="32" t="s">
        <v>440</v>
      </c>
      <c r="C150" s="47">
        <v>1072543.77</v>
      </c>
      <c r="D150" s="41"/>
      <c r="E150" s="45"/>
      <c r="F150" s="45"/>
      <c r="G150" s="46"/>
      <c r="H150" s="34">
        <f t="shared" si="19"/>
        <v>0</v>
      </c>
      <c r="I150" s="34"/>
      <c r="J150" s="34"/>
      <c r="K150" s="34"/>
    </row>
    <row r="151" spans="1:11" s="2" customFormat="1" ht="46.5" customHeight="1" x14ac:dyDescent="0.2">
      <c r="A151" s="21" t="s">
        <v>328</v>
      </c>
      <c r="B151" s="12" t="s">
        <v>329</v>
      </c>
      <c r="C151" s="47">
        <v>616222.78</v>
      </c>
      <c r="D151" s="41">
        <v>185000</v>
      </c>
      <c r="E151" s="45"/>
      <c r="F151" s="45"/>
      <c r="G151" s="46"/>
      <c r="H151" s="34">
        <f t="shared" si="19"/>
        <v>0.30021610041744967</v>
      </c>
      <c r="I151" s="34">
        <f t="shared" si="19"/>
        <v>0</v>
      </c>
      <c r="J151" s="34"/>
      <c r="K151" s="34"/>
    </row>
    <row r="152" spans="1:11" s="2" customFormat="1" ht="25.5" customHeight="1" x14ac:dyDescent="0.2">
      <c r="A152" s="21" t="s">
        <v>330</v>
      </c>
      <c r="B152" s="12" t="s">
        <v>331</v>
      </c>
      <c r="C152" s="47">
        <v>347000</v>
      </c>
      <c r="D152" s="41">
        <v>1237000</v>
      </c>
      <c r="E152" s="45"/>
      <c r="F152" s="45"/>
      <c r="G152" s="46"/>
      <c r="H152" s="34">
        <f t="shared" si="19"/>
        <v>3.5648414985590779</v>
      </c>
      <c r="I152" s="34">
        <f t="shared" si="19"/>
        <v>0</v>
      </c>
      <c r="J152" s="34"/>
      <c r="K152" s="34"/>
    </row>
    <row r="153" spans="1:11" s="2" customFormat="1" ht="42" customHeight="1" x14ac:dyDescent="0.2">
      <c r="A153" s="21" t="s">
        <v>332</v>
      </c>
      <c r="B153" s="12" t="s">
        <v>333</v>
      </c>
      <c r="C153" s="47">
        <v>232814.07999999999</v>
      </c>
      <c r="D153" s="41">
        <v>39500</v>
      </c>
      <c r="E153" s="45"/>
      <c r="F153" s="45"/>
      <c r="G153" s="46"/>
      <c r="H153" s="34">
        <f t="shared" si="19"/>
        <v>0.16966327809726972</v>
      </c>
      <c r="I153" s="34">
        <f t="shared" si="19"/>
        <v>0</v>
      </c>
      <c r="J153" s="34"/>
      <c r="K153" s="34"/>
    </row>
    <row r="154" spans="1:11" s="2" customFormat="1" ht="33" customHeight="1" x14ac:dyDescent="0.2">
      <c r="A154" s="30" t="s">
        <v>403</v>
      </c>
      <c r="B154" s="32" t="s">
        <v>429</v>
      </c>
      <c r="C154" s="47">
        <v>181868100</v>
      </c>
      <c r="D154" s="41"/>
      <c r="E154" s="45"/>
      <c r="F154" s="45"/>
      <c r="G154" s="46"/>
      <c r="H154" s="34">
        <f t="shared" si="19"/>
        <v>0</v>
      </c>
      <c r="I154" s="34"/>
      <c r="J154" s="34"/>
      <c r="K154" s="34"/>
    </row>
    <row r="155" spans="1:11" s="2" customFormat="1" ht="33.75" customHeight="1" x14ac:dyDescent="0.2">
      <c r="A155" s="21" t="s">
        <v>334</v>
      </c>
      <c r="B155" s="12" t="s">
        <v>335</v>
      </c>
      <c r="C155" s="12"/>
      <c r="D155" s="41">
        <v>21258100</v>
      </c>
      <c r="E155" s="45"/>
      <c r="F155" s="45"/>
      <c r="G155" s="46"/>
      <c r="H155" s="34"/>
      <c r="I155" s="34">
        <f t="shared" si="19"/>
        <v>0</v>
      </c>
      <c r="J155" s="34"/>
      <c r="K155" s="34"/>
    </row>
    <row r="156" spans="1:11" s="2" customFormat="1" ht="31.5" customHeight="1" x14ac:dyDescent="0.2">
      <c r="A156" s="8" t="s">
        <v>227</v>
      </c>
      <c r="B156" s="13" t="s">
        <v>251</v>
      </c>
      <c r="C156" s="47">
        <v>8224071.4400000004</v>
      </c>
      <c r="D156" s="41">
        <v>45604300</v>
      </c>
      <c r="E156" s="45">
        <v>14726800</v>
      </c>
      <c r="F156" s="45">
        <v>14360700</v>
      </c>
      <c r="G156" s="46">
        <v>14048600</v>
      </c>
      <c r="H156" s="34">
        <f t="shared" si="19"/>
        <v>5.545221771565739</v>
      </c>
      <c r="I156" s="34">
        <f t="shared" si="19"/>
        <v>0.32292568902493846</v>
      </c>
      <c r="J156" s="34">
        <f t="shared" si="19"/>
        <v>0.97514056006736016</v>
      </c>
      <c r="K156" s="34">
        <f t="shared" si="19"/>
        <v>0.97826707611745944</v>
      </c>
    </row>
    <row r="157" spans="1:11" s="2" customFormat="1" ht="44.25" customHeight="1" x14ac:dyDescent="0.2">
      <c r="A157" s="8" t="s">
        <v>336</v>
      </c>
      <c r="B157" s="12" t="s">
        <v>337</v>
      </c>
      <c r="C157" s="47">
        <v>17482900</v>
      </c>
      <c r="D157" s="41">
        <v>14192300</v>
      </c>
      <c r="E157" s="45"/>
      <c r="F157" s="45"/>
      <c r="G157" s="46"/>
      <c r="H157" s="34">
        <f t="shared" si="19"/>
        <v>0.81178179821425511</v>
      </c>
      <c r="I157" s="34">
        <f t="shared" si="19"/>
        <v>0</v>
      </c>
      <c r="J157" s="34"/>
      <c r="K157" s="34"/>
    </row>
    <row r="158" spans="1:11" s="2" customFormat="1" ht="30" customHeight="1" x14ac:dyDescent="0.2">
      <c r="A158" s="30" t="s">
        <v>466</v>
      </c>
      <c r="B158" s="32" t="s">
        <v>439</v>
      </c>
      <c r="C158" s="47">
        <v>15950906.25</v>
      </c>
      <c r="D158" s="41"/>
      <c r="E158" s="45"/>
      <c r="F158" s="45"/>
      <c r="G158" s="46"/>
      <c r="H158" s="34">
        <f t="shared" si="19"/>
        <v>0</v>
      </c>
      <c r="I158" s="34"/>
      <c r="J158" s="34"/>
      <c r="K158" s="34"/>
    </row>
    <row r="159" spans="1:11" s="2" customFormat="1" ht="33.75" customHeight="1" x14ac:dyDescent="0.2">
      <c r="A159" s="21" t="s">
        <v>338</v>
      </c>
      <c r="B159" s="12" t="s">
        <v>339</v>
      </c>
      <c r="C159" s="47">
        <v>1914900</v>
      </c>
      <c r="D159" s="41">
        <v>959500</v>
      </c>
      <c r="E159" s="45"/>
      <c r="F159" s="45"/>
      <c r="G159" s="46"/>
      <c r="H159" s="34">
        <f t="shared" si="19"/>
        <v>0.50107055198704897</v>
      </c>
      <c r="I159" s="34">
        <f t="shared" si="19"/>
        <v>0</v>
      </c>
      <c r="J159" s="34"/>
      <c r="K159" s="34"/>
    </row>
    <row r="160" spans="1:11" s="2" customFormat="1" ht="38.25" x14ac:dyDescent="0.2">
      <c r="A160" s="21" t="s">
        <v>340</v>
      </c>
      <c r="B160" s="12" t="s">
        <v>341</v>
      </c>
      <c r="C160" s="47">
        <v>168289023.90000001</v>
      </c>
      <c r="D160" s="41">
        <v>164808930</v>
      </c>
      <c r="E160" s="45"/>
      <c r="F160" s="45"/>
      <c r="G160" s="46"/>
      <c r="H160" s="34">
        <f t="shared" si="19"/>
        <v>0.97932073156435961</v>
      </c>
      <c r="I160" s="34">
        <f t="shared" si="19"/>
        <v>0</v>
      </c>
      <c r="J160" s="34"/>
      <c r="K160" s="34"/>
    </row>
    <row r="161" spans="1:11" s="2" customFormat="1" ht="25.5" x14ac:dyDescent="0.2">
      <c r="A161" s="21" t="s">
        <v>214</v>
      </c>
      <c r="B161" s="12" t="s">
        <v>252</v>
      </c>
      <c r="C161" s="12"/>
      <c r="D161" s="40">
        <v>8820000</v>
      </c>
      <c r="E161" s="45">
        <v>3150000</v>
      </c>
      <c r="F161" s="45">
        <v>3150000</v>
      </c>
      <c r="G161" s="46"/>
      <c r="H161" s="34"/>
      <c r="I161" s="34">
        <f t="shared" si="19"/>
        <v>0.35714285714285715</v>
      </c>
      <c r="J161" s="34">
        <f t="shared" si="19"/>
        <v>1</v>
      </c>
      <c r="K161" s="34">
        <f t="shared" si="19"/>
        <v>0</v>
      </c>
    </row>
    <row r="162" spans="1:11" s="2" customFormat="1" ht="38.25" x14ac:dyDescent="0.2">
      <c r="A162" s="21" t="s">
        <v>342</v>
      </c>
      <c r="B162" s="12" t="s">
        <v>343</v>
      </c>
      <c r="C162" s="47">
        <v>54545900</v>
      </c>
      <c r="D162" s="41">
        <v>41816900</v>
      </c>
      <c r="E162" s="45"/>
      <c r="F162" s="45"/>
      <c r="G162" s="46"/>
      <c r="H162" s="34">
        <f t="shared" si="19"/>
        <v>0.76663690579860266</v>
      </c>
      <c r="I162" s="34">
        <f t="shared" si="19"/>
        <v>0</v>
      </c>
      <c r="J162" s="34"/>
      <c r="K162" s="34"/>
    </row>
    <row r="163" spans="1:11" s="2" customFormat="1" ht="32.25" customHeight="1" x14ac:dyDescent="0.2">
      <c r="A163" s="30" t="s">
        <v>468</v>
      </c>
      <c r="B163" s="32" t="s">
        <v>430</v>
      </c>
      <c r="C163" s="47">
        <v>1157767.8400000001</v>
      </c>
      <c r="D163" s="41"/>
      <c r="E163" s="45"/>
      <c r="F163" s="45"/>
      <c r="G163" s="46"/>
      <c r="H163" s="34">
        <f t="shared" si="19"/>
        <v>0</v>
      </c>
      <c r="I163" s="34"/>
      <c r="J163" s="34"/>
      <c r="K163" s="34"/>
    </row>
    <row r="164" spans="1:11" s="2" customFormat="1" ht="39" customHeight="1" x14ac:dyDescent="0.2">
      <c r="A164" s="30" t="s">
        <v>467</v>
      </c>
      <c r="B164" s="32" t="s">
        <v>438</v>
      </c>
      <c r="C164" s="47">
        <v>33587.760000000002</v>
      </c>
      <c r="D164" s="41"/>
      <c r="E164" s="45"/>
      <c r="F164" s="45"/>
      <c r="G164" s="46"/>
      <c r="H164" s="34">
        <f t="shared" si="19"/>
        <v>0</v>
      </c>
      <c r="I164" s="34"/>
      <c r="J164" s="34"/>
      <c r="K164" s="34"/>
    </row>
    <row r="165" spans="1:11" s="2" customFormat="1" ht="26.25" customHeight="1" x14ac:dyDescent="0.2">
      <c r="A165" s="30" t="s">
        <v>404</v>
      </c>
      <c r="B165" s="32" t="s">
        <v>431</v>
      </c>
      <c r="C165" s="47">
        <v>4000000</v>
      </c>
      <c r="D165" s="41"/>
      <c r="E165" s="45"/>
      <c r="F165" s="45"/>
      <c r="G165" s="46"/>
      <c r="H165" s="34">
        <f t="shared" si="19"/>
        <v>0</v>
      </c>
      <c r="I165" s="34"/>
      <c r="J165" s="34"/>
      <c r="K165" s="34"/>
    </row>
    <row r="166" spans="1:11" s="2" customFormat="1" ht="34.5" customHeight="1" x14ac:dyDescent="0.2">
      <c r="A166" s="8" t="s">
        <v>207</v>
      </c>
      <c r="B166" s="13" t="s">
        <v>253</v>
      </c>
      <c r="C166" s="13"/>
      <c r="D166" s="41">
        <v>1596700</v>
      </c>
      <c r="E166" s="45">
        <v>10847800</v>
      </c>
      <c r="F166" s="45">
        <v>10378600</v>
      </c>
      <c r="G166" s="46">
        <v>10233400</v>
      </c>
      <c r="H166" s="34"/>
      <c r="I166" s="34">
        <f t="shared" si="19"/>
        <v>6.7938873927475418</v>
      </c>
      <c r="J166" s="34">
        <f t="shared" si="19"/>
        <v>0.9567469901731227</v>
      </c>
      <c r="K166" s="34">
        <f t="shared" si="19"/>
        <v>0.98600967375175841</v>
      </c>
    </row>
    <row r="167" spans="1:11" s="2" customFormat="1" ht="19.149999999999999" customHeight="1" x14ac:dyDescent="0.2">
      <c r="A167" s="8" t="s">
        <v>222</v>
      </c>
      <c r="B167" s="13" t="s">
        <v>254</v>
      </c>
      <c r="C167" s="13"/>
      <c r="D167" s="41"/>
      <c r="E167" s="45">
        <v>417000</v>
      </c>
      <c r="F167" s="13"/>
      <c r="G167" s="55"/>
      <c r="H167" s="34"/>
      <c r="I167" s="34"/>
      <c r="J167" s="34">
        <f t="shared" si="19"/>
        <v>0</v>
      </c>
      <c r="K167" s="34"/>
    </row>
    <row r="168" spans="1:11" s="2" customFormat="1" ht="35.25" customHeight="1" x14ac:dyDescent="0.2">
      <c r="A168" s="8" t="s">
        <v>223</v>
      </c>
      <c r="B168" s="13" t="s">
        <v>255</v>
      </c>
      <c r="C168" s="13"/>
      <c r="D168" s="41"/>
      <c r="E168" s="45">
        <v>60008300</v>
      </c>
      <c r="F168" s="45">
        <v>55605400</v>
      </c>
      <c r="G168" s="46">
        <v>54247000</v>
      </c>
      <c r="H168" s="34"/>
      <c r="I168" s="34"/>
      <c r="J168" s="34">
        <f t="shared" si="19"/>
        <v>0.92662848305984336</v>
      </c>
      <c r="K168" s="34">
        <f t="shared" si="19"/>
        <v>0.97557071795185357</v>
      </c>
    </row>
    <row r="169" spans="1:11" s="2" customFormat="1" ht="35.25" customHeight="1" x14ac:dyDescent="0.2">
      <c r="A169" s="8" t="s">
        <v>344</v>
      </c>
      <c r="B169" s="13" t="s">
        <v>345</v>
      </c>
      <c r="C169" s="13"/>
      <c r="D169" s="41">
        <v>1518368</v>
      </c>
      <c r="E169" s="45"/>
      <c r="F169" s="45"/>
      <c r="G169" s="46"/>
      <c r="H169" s="34"/>
      <c r="I169" s="34">
        <f t="shared" si="19"/>
        <v>0</v>
      </c>
      <c r="J169" s="34"/>
      <c r="K169" s="34"/>
    </row>
    <row r="170" spans="1:11" s="2" customFormat="1" ht="18.600000000000001" customHeight="1" x14ac:dyDescent="0.2">
      <c r="A170" s="15" t="s">
        <v>202</v>
      </c>
      <c r="B170" s="35" t="s">
        <v>237</v>
      </c>
      <c r="C170" s="42">
        <f>SUM(C171:C190)</f>
        <v>1423822686.5799999</v>
      </c>
      <c r="D170" s="43">
        <f>SUM(D171:D190)</f>
        <v>1762942700</v>
      </c>
      <c r="E170" s="42">
        <f>SUM(E171:E190)</f>
        <v>1639907700</v>
      </c>
      <c r="F170" s="42">
        <f t="shared" ref="F170:G170" si="20">SUM(F171:F190)</f>
        <v>1638995900</v>
      </c>
      <c r="G170" s="44">
        <f t="shared" si="20"/>
        <v>1645705300</v>
      </c>
      <c r="H170" s="34">
        <f t="shared" si="19"/>
        <v>1.2381757339704715</v>
      </c>
      <c r="I170" s="34">
        <f t="shared" si="19"/>
        <v>0.9302104373556781</v>
      </c>
      <c r="J170" s="34">
        <f t="shared" si="19"/>
        <v>0.99944399309790422</v>
      </c>
      <c r="K170" s="34">
        <f t="shared" si="19"/>
        <v>1.0040936038949213</v>
      </c>
    </row>
    <row r="171" spans="1:11" s="2" customFormat="1" ht="29.25" customHeight="1" x14ac:dyDescent="0.2">
      <c r="A171" s="14" t="s">
        <v>95</v>
      </c>
      <c r="B171" s="13" t="s">
        <v>256</v>
      </c>
      <c r="C171" s="47">
        <v>355469117.25</v>
      </c>
      <c r="D171" s="41">
        <v>597510800</v>
      </c>
      <c r="E171" s="45">
        <v>536756200</v>
      </c>
      <c r="F171" s="45">
        <v>536604200</v>
      </c>
      <c r="G171" s="46">
        <v>536539100</v>
      </c>
      <c r="H171" s="34">
        <f t="shared" si="19"/>
        <v>1.6809077666788506</v>
      </c>
      <c r="I171" s="34">
        <f t="shared" si="19"/>
        <v>0.89832049897675492</v>
      </c>
      <c r="J171" s="34">
        <f t="shared" si="19"/>
        <v>0.99971681743033425</v>
      </c>
      <c r="K171" s="34">
        <f t="shared" si="19"/>
        <v>0.99987868153100556</v>
      </c>
    </row>
    <row r="172" spans="1:11" s="2" customFormat="1" ht="41.25" customHeight="1" x14ac:dyDescent="0.2">
      <c r="A172" s="14" t="s">
        <v>96</v>
      </c>
      <c r="B172" s="13" t="s">
        <v>257</v>
      </c>
      <c r="C172" s="47">
        <v>58678174.740000002</v>
      </c>
      <c r="D172" s="41">
        <v>60459000</v>
      </c>
      <c r="E172" s="45">
        <v>63840000</v>
      </c>
      <c r="F172" s="45">
        <v>63840000</v>
      </c>
      <c r="G172" s="46">
        <v>63840000</v>
      </c>
      <c r="H172" s="34">
        <f t="shared" si="19"/>
        <v>1.0303490227480787</v>
      </c>
      <c r="I172" s="34">
        <f t="shared" si="19"/>
        <v>1.0559221952066691</v>
      </c>
      <c r="J172" s="34">
        <f t="shared" si="19"/>
        <v>1</v>
      </c>
      <c r="K172" s="34">
        <f t="shared" si="19"/>
        <v>1</v>
      </c>
    </row>
    <row r="173" spans="1:11" s="2" customFormat="1" ht="36.75" customHeight="1" x14ac:dyDescent="0.2">
      <c r="A173" s="14" t="s">
        <v>346</v>
      </c>
      <c r="B173" s="13" t="s">
        <v>347</v>
      </c>
      <c r="C173" s="13"/>
      <c r="D173" s="41">
        <v>825100</v>
      </c>
      <c r="E173" s="45"/>
      <c r="F173" s="45"/>
      <c r="G173" s="46"/>
      <c r="H173" s="34"/>
      <c r="I173" s="34">
        <f t="shared" si="19"/>
        <v>0</v>
      </c>
      <c r="J173" s="34"/>
      <c r="K173" s="34"/>
    </row>
    <row r="174" spans="1:11" s="2" customFormat="1" ht="39.75" customHeight="1" x14ac:dyDescent="0.2">
      <c r="A174" s="14" t="s">
        <v>228</v>
      </c>
      <c r="B174" s="13" t="s">
        <v>258</v>
      </c>
      <c r="C174" s="47">
        <v>19867.39</v>
      </c>
      <c r="D174" s="41">
        <v>52200</v>
      </c>
      <c r="E174" s="45">
        <v>39700</v>
      </c>
      <c r="F174" s="45">
        <v>29700</v>
      </c>
      <c r="G174" s="46">
        <v>29700</v>
      </c>
      <c r="H174" s="34">
        <f t="shared" si="19"/>
        <v>2.6274211157076999</v>
      </c>
      <c r="I174" s="34">
        <f t="shared" si="19"/>
        <v>0.76053639846743293</v>
      </c>
      <c r="J174" s="34">
        <f t="shared" si="19"/>
        <v>0.74811083123425692</v>
      </c>
      <c r="K174" s="34">
        <f t="shared" si="19"/>
        <v>1</v>
      </c>
    </row>
    <row r="175" spans="1:11" s="2" customFormat="1" ht="43.5" customHeight="1" x14ac:dyDescent="0.2">
      <c r="A175" s="14" t="s">
        <v>213</v>
      </c>
      <c r="B175" s="13" t="s">
        <v>259</v>
      </c>
      <c r="C175" s="47">
        <v>7800</v>
      </c>
      <c r="D175" s="41">
        <v>14000</v>
      </c>
      <c r="E175" s="45">
        <v>25000</v>
      </c>
      <c r="F175" s="45">
        <v>25000</v>
      </c>
      <c r="G175" s="46">
        <v>25000</v>
      </c>
      <c r="H175" s="34">
        <f t="shared" si="19"/>
        <v>1.7948717948717949</v>
      </c>
      <c r="I175" s="34">
        <f t="shared" si="19"/>
        <v>1.7857142857142858</v>
      </c>
      <c r="J175" s="34">
        <f t="shared" si="19"/>
        <v>1</v>
      </c>
      <c r="K175" s="34">
        <f t="shared" si="19"/>
        <v>1</v>
      </c>
    </row>
    <row r="176" spans="1:11" s="2" customFormat="1" ht="33" customHeight="1" x14ac:dyDescent="0.2">
      <c r="A176" s="14" t="s">
        <v>97</v>
      </c>
      <c r="B176" s="13" t="s">
        <v>260</v>
      </c>
      <c r="C176" s="47">
        <v>11509829.800000001</v>
      </c>
      <c r="D176" s="41">
        <v>11725500</v>
      </c>
      <c r="E176" s="45">
        <v>12936600</v>
      </c>
      <c r="F176" s="45">
        <v>12936600</v>
      </c>
      <c r="G176" s="46">
        <v>12936600</v>
      </c>
      <c r="H176" s="34">
        <f t="shared" si="19"/>
        <v>1.0187379139177193</v>
      </c>
      <c r="I176" s="34">
        <f t="shared" si="19"/>
        <v>1.1032877062811821</v>
      </c>
      <c r="J176" s="34">
        <f t="shared" si="19"/>
        <v>1</v>
      </c>
      <c r="K176" s="34">
        <f t="shared" si="19"/>
        <v>1</v>
      </c>
    </row>
    <row r="177" spans="1:11" s="2" customFormat="1" ht="27" customHeight="1" x14ac:dyDescent="0.2">
      <c r="A177" s="14" t="s">
        <v>98</v>
      </c>
      <c r="B177" s="13" t="s">
        <v>261</v>
      </c>
      <c r="C177" s="47">
        <v>159688536.18000001</v>
      </c>
      <c r="D177" s="41">
        <v>157818900</v>
      </c>
      <c r="E177" s="45">
        <v>173794700</v>
      </c>
      <c r="F177" s="45">
        <v>176300100</v>
      </c>
      <c r="G177" s="46">
        <v>179471800</v>
      </c>
      <c r="H177" s="34">
        <f t="shared" si="19"/>
        <v>0.98829198247585814</v>
      </c>
      <c r="I177" s="34">
        <f t="shared" si="19"/>
        <v>1.101228686804939</v>
      </c>
      <c r="J177" s="34">
        <f t="shared" si="19"/>
        <v>1.0144158596320831</v>
      </c>
      <c r="K177" s="34">
        <f t="shared" si="19"/>
        <v>1.0179903471410396</v>
      </c>
    </row>
    <row r="178" spans="1:11" s="2" customFormat="1" ht="32.25" customHeight="1" x14ac:dyDescent="0.2">
      <c r="A178" s="14" t="s">
        <v>99</v>
      </c>
      <c r="B178" s="13" t="s">
        <v>262</v>
      </c>
      <c r="C178" s="47">
        <v>18351400</v>
      </c>
      <c r="D178" s="41">
        <v>17253100</v>
      </c>
      <c r="E178" s="45">
        <v>15582400</v>
      </c>
      <c r="F178" s="45">
        <v>15582400</v>
      </c>
      <c r="G178" s="46">
        <v>15582400</v>
      </c>
      <c r="H178" s="34">
        <f t="shared" si="19"/>
        <v>0.94015170504702639</v>
      </c>
      <c r="I178" s="34">
        <f t="shared" si="19"/>
        <v>0.90316522827781676</v>
      </c>
      <c r="J178" s="34">
        <f t="shared" si="19"/>
        <v>1</v>
      </c>
      <c r="K178" s="34">
        <f t="shared" si="19"/>
        <v>1</v>
      </c>
    </row>
    <row r="179" spans="1:11" s="2" customFormat="1" ht="28.9" customHeight="1" x14ac:dyDescent="0.2">
      <c r="A179" s="14" t="s">
        <v>100</v>
      </c>
      <c r="B179" s="13" t="s">
        <v>263</v>
      </c>
      <c r="C179" s="47">
        <v>7023343.8300000001</v>
      </c>
      <c r="D179" s="41">
        <v>7049700</v>
      </c>
      <c r="E179" s="45">
        <v>7127900</v>
      </c>
      <c r="F179" s="45">
        <v>7127900</v>
      </c>
      <c r="G179" s="46">
        <v>7127900</v>
      </c>
      <c r="H179" s="34">
        <f t="shared" si="19"/>
        <v>1.0037526526734204</v>
      </c>
      <c r="I179" s="34">
        <f t="shared" si="19"/>
        <v>1.0110926706100969</v>
      </c>
      <c r="J179" s="34">
        <f t="shared" si="19"/>
        <v>1</v>
      </c>
      <c r="K179" s="34">
        <f t="shared" si="19"/>
        <v>1</v>
      </c>
    </row>
    <row r="180" spans="1:11" s="2" customFormat="1" ht="30.6" customHeight="1" x14ac:dyDescent="0.2">
      <c r="A180" s="14" t="s">
        <v>101</v>
      </c>
      <c r="B180" s="13" t="s">
        <v>264</v>
      </c>
      <c r="C180" s="47">
        <v>305060300</v>
      </c>
      <c r="D180" s="41">
        <v>360524500</v>
      </c>
      <c r="E180" s="45">
        <v>361173400</v>
      </c>
      <c r="F180" s="45">
        <v>365869000</v>
      </c>
      <c r="G180" s="46">
        <v>370829200</v>
      </c>
      <c r="H180" s="34">
        <f t="shared" si="19"/>
        <v>1.1818138905652424</v>
      </c>
      <c r="I180" s="34">
        <f t="shared" si="19"/>
        <v>1.001799877678216</v>
      </c>
      <c r="J180" s="34">
        <f t="shared" si="19"/>
        <v>1.0130009574348497</v>
      </c>
      <c r="K180" s="34">
        <f t="shared" si="19"/>
        <v>1.013557311496738</v>
      </c>
    </row>
    <row r="181" spans="1:11" s="2" customFormat="1" ht="38.25" x14ac:dyDescent="0.2">
      <c r="A181" s="14" t="s">
        <v>102</v>
      </c>
      <c r="B181" s="13" t="s">
        <v>265</v>
      </c>
      <c r="C181" s="47">
        <v>6278752.9000000004</v>
      </c>
      <c r="D181" s="41">
        <v>11614200</v>
      </c>
      <c r="E181" s="45">
        <v>7207800</v>
      </c>
      <c r="F181" s="45">
        <v>7539000</v>
      </c>
      <c r="G181" s="46">
        <v>7842600</v>
      </c>
      <c r="H181" s="34">
        <f t="shared" si="19"/>
        <v>1.8497622354273568</v>
      </c>
      <c r="I181" s="34">
        <f t="shared" si="19"/>
        <v>0.62060236606912234</v>
      </c>
      <c r="J181" s="34">
        <f t="shared" si="19"/>
        <v>1.0459502205943561</v>
      </c>
      <c r="K181" s="34">
        <f t="shared" si="19"/>
        <v>1.0402705929168325</v>
      </c>
    </row>
    <row r="182" spans="1:11" s="2" customFormat="1" ht="38.25" x14ac:dyDescent="0.2">
      <c r="A182" s="30" t="s">
        <v>426</v>
      </c>
      <c r="B182" s="32" t="s">
        <v>437</v>
      </c>
      <c r="C182" s="47">
        <v>101141900</v>
      </c>
      <c r="D182" s="41"/>
      <c r="E182" s="45"/>
      <c r="F182" s="45"/>
      <c r="G182" s="46"/>
      <c r="H182" s="34">
        <f t="shared" si="19"/>
        <v>0</v>
      </c>
      <c r="I182" s="34"/>
      <c r="J182" s="34"/>
      <c r="K182" s="34"/>
    </row>
    <row r="183" spans="1:11" s="2" customFormat="1" ht="64.5" customHeight="1" x14ac:dyDescent="0.2">
      <c r="A183" s="20" t="s">
        <v>229</v>
      </c>
      <c r="B183" s="12" t="s">
        <v>266</v>
      </c>
      <c r="C183" s="47">
        <v>2355800</v>
      </c>
      <c r="D183" s="40">
        <v>3923200</v>
      </c>
      <c r="E183" s="45">
        <v>4071500</v>
      </c>
      <c r="F183" s="13"/>
      <c r="G183" s="55"/>
      <c r="H183" s="34">
        <f t="shared" si="19"/>
        <v>1.6653366160115459</v>
      </c>
      <c r="I183" s="34">
        <f t="shared" si="19"/>
        <v>1.037800774877651</v>
      </c>
      <c r="J183" s="34">
        <f t="shared" si="19"/>
        <v>0</v>
      </c>
      <c r="K183" s="34"/>
    </row>
    <row r="184" spans="1:11" s="2" customFormat="1" ht="58.5" customHeight="1" x14ac:dyDescent="0.2">
      <c r="A184" s="14" t="s">
        <v>230</v>
      </c>
      <c r="B184" s="13" t="s">
        <v>267</v>
      </c>
      <c r="C184" s="47">
        <v>8000200</v>
      </c>
      <c r="D184" s="41">
        <v>6653600</v>
      </c>
      <c r="E184" s="45">
        <v>6332100</v>
      </c>
      <c r="F184" s="45">
        <v>10405800</v>
      </c>
      <c r="G184" s="46">
        <v>10405800</v>
      </c>
      <c r="H184" s="34">
        <f t="shared" si="19"/>
        <v>0.83167920801979955</v>
      </c>
      <c r="I184" s="34">
        <f t="shared" si="19"/>
        <v>0.95168029337501503</v>
      </c>
      <c r="J184" s="34">
        <f t="shared" si="19"/>
        <v>1.6433410716823802</v>
      </c>
      <c r="K184" s="34">
        <f t="shared" si="19"/>
        <v>1</v>
      </c>
    </row>
    <row r="185" spans="1:11" s="2" customFormat="1" ht="32.25" customHeight="1" x14ac:dyDescent="0.2">
      <c r="A185" s="14" t="s">
        <v>212</v>
      </c>
      <c r="B185" s="13" t="s">
        <v>268</v>
      </c>
      <c r="C185" s="13"/>
      <c r="D185" s="41">
        <v>5987000</v>
      </c>
      <c r="E185" s="45">
        <v>5825500</v>
      </c>
      <c r="F185" s="13"/>
      <c r="G185" s="55"/>
      <c r="H185" s="34"/>
      <c r="I185" s="34">
        <f t="shared" si="19"/>
        <v>0.97302488725572078</v>
      </c>
      <c r="J185" s="34">
        <f t="shared" si="19"/>
        <v>0</v>
      </c>
      <c r="K185" s="34"/>
    </row>
    <row r="186" spans="1:11" s="2" customFormat="1" ht="34.5" customHeight="1" x14ac:dyDescent="0.2">
      <c r="A186" s="14" t="s">
        <v>348</v>
      </c>
      <c r="B186" s="13" t="s">
        <v>349</v>
      </c>
      <c r="C186" s="13"/>
      <c r="D186" s="41">
        <v>6064600</v>
      </c>
      <c r="E186" s="45"/>
      <c r="F186" s="13"/>
      <c r="G186" s="55"/>
      <c r="H186" s="34"/>
      <c r="I186" s="34">
        <f t="shared" si="19"/>
        <v>0</v>
      </c>
      <c r="J186" s="34"/>
      <c r="K186" s="34"/>
    </row>
    <row r="187" spans="1:11" s="2" customFormat="1" ht="53.25" customHeight="1" x14ac:dyDescent="0.2">
      <c r="A187" s="9" t="s">
        <v>128</v>
      </c>
      <c r="B187" s="13" t="s">
        <v>269</v>
      </c>
      <c r="C187" s="47">
        <v>318030978.50999999</v>
      </c>
      <c r="D187" s="41">
        <v>339793700</v>
      </c>
      <c r="E187" s="45">
        <v>346597200</v>
      </c>
      <c r="F187" s="45">
        <v>347221200</v>
      </c>
      <c r="G187" s="46">
        <v>345552200</v>
      </c>
      <c r="H187" s="34">
        <f t="shared" si="19"/>
        <v>1.0684295649183613</v>
      </c>
      <c r="I187" s="34">
        <f t="shared" si="19"/>
        <v>1.0200224430294029</v>
      </c>
      <c r="J187" s="34">
        <f t="shared" si="19"/>
        <v>1.0018003607645993</v>
      </c>
      <c r="K187" s="34">
        <f t="shared" si="19"/>
        <v>0.99519326584897461</v>
      </c>
    </row>
    <row r="188" spans="1:11" s="2" customFormat="1" ht="47.25" customHeight="1" x14ac:dyDescent="0.2">
      <c r="A188" s="9" t="s">
        <v>129</v>
      </c>
      <c r="B188" s="13" t="s">
        <v>270</v>
      </c>
      <c r="C188" s="47">
        <v>8022450</v>
      </c>
      <c r="D188" s="41">
        <v>9710100</v>
      </c>
      <c r="E188" s="45">
        <v>10354500</v>
      </c>
      <c r="F188" s="45">
        <v>10772400</v>
      </c>
      <c r="G188" s="46">
        <v>10772400</v>
      </c>
      <c r="H188" s="34">
        <f t="shared" si="19"/>
        <v>1.2103659106632014</v>
      </c>
      <c r="I188" s="34">
        <f t="shared" si="19"/>
        <v>1.0663638891463527</v>
      </c>
      <c r="J188" s="34">
        <f t="shared" si="19"/>
        <v>1.0403592640880777</v>
      </c>
      <c r="K188" s="34">
        <f t="shared" si="19"/>
        <v>1</v>
      </c>
    </row>
    <row r="189" spans="1:11" s="2" customFormat="1" ht="53.25" customHeight="1" x14ac:dyDescent="0.2">
      <c r="A189" s="10" t="s">
        <v>350</v>
      </c>
      <c r="B189" s="12" t="s">
        <v>351</v>
      </c>
      <c r="C189" s="12"/>
      <c r="D189" s="41">
        <v>104272000</v>
      </c>
      <c r="E189" s="45"/>
      <c r="F189" s="45"/>
      <c r="G189" s="46"/>
      <c r="H189" s="34"/>
      <c r="I189" s="34">
        <f t="shared" si="19"/>
        <v>0</v>
      </c>
      <c r="J189" s="34"/>
      <c r="K189" s="34"/>
    </row>
    <row r="190" spans="1:11" s="2" customFormat="1" ht="20.45" customHeight="1" x14ac:dyDescent="0.2">
      <c r="A190" s="9" t="s">
        <v>231</v>
      </c>
      <c r="B190" s="13" t="s">
        <v>271</v>
      </c>
      <c r="C190" s="47">
        <v>64184235.979999997</v>
      </c>
      <c r="D190" s="41">
        <v>61691500</v>
      </c>
      <c r="E190" s="45">
        <v>88243200</v>
      </c>
      <c r="F190" s="45">
        <v>84742600</v>
      </c>
      <c r="G190" s="46">
        <v>84750600</v>
      </c>
      <c r="H190" s="34">
        <f t="shared" si="19"/>
        <v>0.96116280046121072</v>
      </c>
      <c r="I190" s="34">
        <f t="shared" si="19"/>
        <v>1.4303947869641684</v>
      </c>
      <c r="J190" s="34">
        <f t="shared" si="19"/>
        <v>0.96033008775747031</v>
      </c>
      <c r="K190" s="34">
        <f t="shared" si="19"/>
        <v>1.0000944035231394</v>
      </c>
    </row>
    <row r="191" spans="1:11" s="2" customFormat="1" ht="16.899999999999999" customHeight="1" x14ac:dyDescent="0.2">
      <c r="A191" s="15" t="s">
        <v>103</v>
      </c>
      <c r="B191" s="35" t="s">
        <v>238</v>
      </c>
      <c r="C191" s="42">
        <f>SUM(C192:C217)</f>
        <v>738644152.99000001</v>
      </c>
      <c r="D191" s="43">
        <f>SUM(D192:D217)</f>
        <v>870426094.38</v>
      </c>
      <c r="E191" s="42">
        <f>SUM(E192:E200)</f>
        <v>54012400</v>
      </c>
      <c r="F191" s="42">
        <f t="shared" ref="F191:G191" si="21">SUM(F192:F200)</f>
        <v>52381500</v>
      </c>
      <c r="G191" s="44">
        <f t="shared" si="21"/>
        <v>51523300</v>
      </c>
      <c r="H191" s="34">
        <f t="shared" si="19"/>
        <v>1.1784105930528961</v>
      </c>
      <c r="I191" s="34">
        <f t="shared" si="19"/>
        <v>6.2052827171355372E-2</v>
      </c>
      <c r="J191" s="34">
        <f t="shared" si="19"/>
        <v>0.96980508179603198</v>
      </c>
      <c r="K191" s="34">
        <f t="shared" si="19"/>
        <v>0.98361635310176299</v>
      </c>
    </row>
    <row r="192" spans="1:11" s="2" customFormat="1" ht="25.5" x14ac:dyDescent="0.2">
      <c r="A192" s="14" t="s">
        <v>232</v>
      </c>
      <c r="B192" s="13" t="s">
        <v>272</v>
      </c>
      <c r="C192" s="47">
        <v>5312156.2699999996</v>
      </c>
      <c r="D192" s="41">
        <v>5200400</v>
      </c>
      <c r="E192" s="45">
        <v>5600000</v>
      </c>
      <c r="F192" s="45">
        <v>5600000</v>
      </c>
      <c r="G192" s="46">
        <v>5600000</v>
      </c>
      <c r="H192" s="34">
        <f t="shared" si="19"/>
        <v>0.97896216445454842</v>
      </c>
      <c r="I192" s="34">
        <f t="shared" si="19"/>
        <v>1.0768402430582262</v>
      </c>
      <c r="J192" s="34">
        <f t="shared" si="19"/>
        <v>1</v>
      </c>
      <c r="K192" s="34">
        <f t="shared" si="19"/>
        <v>1</v>
      </c>
    </row>
    <row r="193" spans="1:11" s="2" customFormat="1" ht="30.6" customHeight="1" x14ac:dyDescent="0.2">
      <c r="A193" s="14" t="s">
        <v>233</v>
      </c>
      <c r="B193" s="13" t="s">
        <v>405</v>
      </c>
      <c r="C193" s="47">
        <v>7284073.7400000002</v>
      </c>
      <c r="D193" s="41">
        <v>7300000</v>
      </c>
      <c r="E193" s="45">
        <v>7300000</v>
      </c>
      <c r="F193" s="45">
        <v>7300000</v>
      </c>
      <c r="G193" s="46">
        <v>7300000</v>
      </c>
      <c r="H193" s="34">
        <f t="shared" si="19"/>
        <v>1.0021864495841855</v>
      </c>
      <c r="I193" s="34">
        <f t="shared" si="19"/>
        <v>1</v>
      </c>
      <c r="J193" s="34">
        <f t="shared" si="19"/>
        <v>1</v>
      </c>
      <c r="K193" s="34">
        <f t="shared" si="19"/>
        <v>1</v>
      </c>
    </row>
    <row r="194" spans="1:11" s="2" customFormat="1" ht="35.25" customHeight="1" x14ac:dyDescent="0.2">
      <c r="A194" s="8" t="s">
        <v>234</v>
      </c>
      <c r="B194" s="13" t="s">
        <v>273</v>
      </c>
      <c r="C194" s="47">
        <v>47329388.899999999</v>
      </c>
      <c r="D194" s="41">
        <v>43122200</v>
      </c>
      <c r="E194" s="45">
        <v>37144900</v>
      </c>
      <c r="F194" s="45">
        <v>35639400</v>
      </c>
      <c r="G194" s="46">
        <v>34864700</v>
      </c>
      <c r="H194" s="34">
        <f t="shared" si="19"/>
        <v>0.91110831984564244</v>
      </c>
      <c r="I194" s="34">
        <f t="shared" si="19"/>
        <v>0.86138694222465462</v>
      </c>
      <c r="J194" s="34">
        <f t="shared" si="19"/>
        <v>0.95946953686777992</v>
      </c>
      <c r="K194" s="34">
        <f t="shared" si="19"/>
        <v>0.97826282148408783</v>
      </c>
    </row>
    <row r="195" spans="1:11" s="2" customFormat="1" ht="40.5" customHeight="1" x14ac:dyDescent="0.2">
      <c r="A195" s="9" t="s">
        <v>352</v>
      </c>
      <c r="B195" s="13" t="s">
        <v>353</v>
      </c>
      <c r="C195" s="47">
        <v>237600</v>
      </c>
      <c r="D195" s="41">
        <v>230000</v>
      </c>
      <c r="E195" s="45"/>
      <c r="F195" s="45"/>
      <c r="G195" s="46"/>
      <c r="H195" s="34">
        <f t="shared" si="19"/>
        <v>0.96801346801346799</v>
      </c>
      <c r="I195" s="34">
        <f t="shared" si="19"/>
        <v>0</v>
      </c>
      <c r="J195" s="34"/>
      <c r="K195" s="34"/>
    </row>
    <row r="196" spans="1:11" s="2" customFormat="1" ht="27" customHeight="1" x14ac:dyDescent="0.2">
      <c r="A196" s="10" t="s">
        <v>354</v>
      </c>
      <c r="B196" s="12" t="s">
        <v>355</v>
      </c>
      <c r="C196" s="47">
        <v>177044627.19999999</v>
      </c>
      <c r="D196" s="41">
        <v>338243000</v>
      </c>
      <c r="E196" s="45"/>
      <c r="F196" s="45"/>
      <c r="G196" s="46"/>
      <c r="H196" s="34">
        <f t="shared" si="19"/>
        <v>1.9104957057968264</v>
      </c>
      <c r="I196" s="34">
        <f t="shared" si="19"/>
        <v>0</v>
      </c>
      <c r="J196" s="34"/>
      <c r="K196" s="34"/>
    </row>
    <row r="197" spans="1:11" s="2" customFormat="1" ht="50.25" customHeight="1" x14ac:dyDescent="0.2">
      <c r="A197" s="9" t="s">
        <v>356</v>
      </c>
      <c r="B197" s="13" t="s">
        <v>357</v>
      </c>
      <c r="C197" s="13"/>
      <c r="D197" s="41">
        <v>18000</v>
      </c>
      <c r="E197" s="45"/>
      <c r="F197" s="45"/>
      <c r="G197" s="46"/>
      <c r="H197" s="34"/>
      <c r="I197" s="34">
        <f t="shared" si="19"/>
        <v>0</v>
      </c>
      <c r="J197" s="34"/>
      <c r="K197" s="34"/>
    </row>
    <row r="198" spans="1:11" s="2" customFormat="1" ht="55.5" customHeight="1" x14ac:dyDescent="0.2">
      <c r="A198" s="10" t="s">
        <v>358</v>
      </c>
      <c r="B198" s="12" t="s">
        <v>359</v>
      </c>
      <c r="C198" s="47">
        <v>688800</v>
      </c>
      <c r="D198" s="41">
        <v>1288000</v>
      </c>
      <c r="E198" s="45"/>
      <c r="F198" s="45"/>
      <c r="G198" s="46"/>
      <c r="H198" s="34">
        <f t="shared" ref="H198:K239" si="22">D198/C198</f>
        <v>1.8699186991869918</v>
      </c>
      <c r="I198" s="34">
        <f t="shared" si="22"/>
        <v>0</v>
      </c>
      <c r="J198" s="34"/>
      <c r="K198" s="34"/>
    </row>
    <row r="199" spans="1:11" s="2" customFormat="1" ht="33.75" customHeight="1" x14ac:dyDescent="0.2">
      <c r="A199" s="10" t="s">
        <v>360</v>
      </c>
      <c r="B199" s="12" t="s">
        <v>361</v>
      </c>
      <c r="C199" s="47">
        <v>3000000</v>
      </c>
      <c r="D199" s="41">
        <v>6000000</v>
      </c>
      <c r="E199" s="45"/>
      <c r="F199" s="45"/>
      <c r="G199" s="46"/>
      <c r="H199" s="34">
        <f t="shared" si="22"/>
        <v>2</v>
      </c>
      <c r="I199" s="34">
        <f t="shared" si="22"/>
        <v>0</v>
      </c>
      <c r="J199" s="34"/>
      <c r="K199" s="34"/>
    </row>
    <row r="200" spans="1:11" s="2" customFormat="1" ht="69" customHeight="1" x14ac:dyDescent="0.2">
      <c r="A200" s="8" t="s">
        <v>130</v>
      </c>
      <c r="B200" s="13" t="s">
        <v>274</v>
      </c>
      <c r="C200" s="13"/>
      <c r="D200" s="41">
        <v>4461400</v>
      </c>
      <c r="E200" s="45">
        <v>3967500</v>
      </c>
      <c r="F200" s="45">
        <v>3842100</v>
      </c>
      <c r="G200" s="46">
        <v>3758600</v>
      </c>
      <c r="H200" s="34"/>
      <c r="I200" s="34">
        <f t="shared" si="22"/>
        <v>0.8892948401846954</v>
      </c>
      <c r="J200" s="34">
        <f t="shared" si="22"/>
        <v>0.96839319470699436</v>
      </c>
      <c r="K200" s="34">
        <f t="shared" si="22"/>
        <v>0.97826709351656649</v>
      </c>
    </row>
    <row r="201" spans="1:11" s="2" customFormat="1" ht="42.75" customHeight="1" x14ac:dyDescent="0.2">
      <c r="A201" s="8" t="s">
        <v>362</v>
      </c>
      <c r="B201" s="13" t="s">
        <v>363</v>
      </c>
      <c r="C201" s="47">
        <v>100000</v>
      </c>
      <c r="D201" s="41">
        <v>100000</v>
      </c>
      <c r="E201" s="45"/>
      <c r="F201" s="45"/>
      <c r="G201" s="46"/>
      <c r="H201" s="34">
        <f t="shared" si="22"/>
        <v>1</v>
      </c>
      <c r="I201" s="34">
        <f t="shared" si="22"/>
        <v>0</v>
      </c>
      <c r="J201" s="34"/>
      <c r="K201" s="34"/>
    </row>
    <row r="202" spans="1:11" s="2" customFormat="1" ht="45.75" customHeight="1" x14ac:dyDescent="0.2">
      <c r="A202" s="8" t="s">
        <v>364</v>
      </c>
      <c r="B202" s="13" t="s">
        <v>365</v>
      </c>
      <c r="C202" s="47">
        <v>100000</v>
      </c>
      <c r="D202" s="41">
        <v>100000</v>
      </c>
      <c r="E202" s="45"/>
      <c r="F202" s="45"/>
      <c r="G202" s="46"/>
      <c r="H202" s="34">
        <f t="shared" si="22"/>
        <v>1</v>
      </c>
      <c r="I202" s="34">
        <f t="shared" si="22"/>
        <v>0</v>
      </c>
      <c r="J202" s="34"/>
      <c r="K202" s="34"/>
    </row>
    <row r="203" spans="1:11" s="2" customFormat="1" ht="45" customHeight="1" x14ac:dyDescent="0.2">
      <c r="A203" s="8" t="s">
        <v>366</v>
      </c>
      <c r="B203" s="13" t="s">
        <v>367</v>
      </c>
      <c r="C203" s="47">
        <v>60123400</v>
      </c>
      <c r="D203" s="41">
        <v>93818100</v>
      </c>
      <c r="E203" s="45"/>
      <c r="F203" s="45"/>
      <c r="G203" s="46"/>
      <c r="H203" s="34">
        <f t="shared" si="22"/>
        <v>1.5604257244267623</v>
      </c>
      <c r="I203" s="34">
        <f t="shared" si="22"/>
        <v>0</v>
      </c>
      <c r="J203" s="34"/>
      <c r="K203" s="34"/>
    </row>
    <row r="204" spans="1:11" s="2" customFormat="1" ht="42" customHeight="1" x14ac:dyDescent="0.2">
      <c r="A204" s="30" t="s">
        <v>406</v>
      </c>
      <c r="B204" s="32" t="s">
        <v>436</v>
      </c>
      <c r="C204" s="47">
        <v>20392470</v>
      </c>
      <c r="D204" s="41"/>
      <c r="E204" s="45"/>
      <c r="F204" s="45"/>
      <c r="G204" s="46"/>
      <c r="H204" s="34">
        <f t="shared" si="22"/>
        <v>0</v>
      </c>
      <c r="I204" s="34"/>
      <c r="J204" s="34"/>
      <c r="K204" s="34"/>
    </row>
    <row r="205" spans="1:11" s="2" customFormat="1" ht="66" customHeight="1" x14ac:dyDescent="0.2">
      <c r="A205" s="9" t="s">
        <v>368</v>
      </c>
      <c r="B205" s="13" t="s">
        <v>369</v>
      </c>
      <c r="C205" s="13"/>
      <c r="D205" s="41">
        <v>16874000</v>
      </c>
      <c r="E205" s="45"/>
      <c r="F205" s="45"/>
      <c r="G205" s="46"/>
      <c r="H205" s="34"/>
      <c r="I205" s="34">
        <f t="shared" si="22"/>
        <v>0</v>
      </c>
      <c r="J205" s="34"/>
      <c r="K205" s="34"/>
    </row>
    <row r="206" spans="1:11" s="2" customFormat="1" ht="68.45" customHeight="1" x14ac:dyDescent="0.2">
      <c r="A206" s="9" t="s">
        <v>370</v>
      </c>
      <c r="B206" s="13" t="s">
        <v>371</v>
      </c>
      <c r="C206" s="47">
        <v>11122098.699999999</v>
      </c>
      <c r="D206" s="41">
        <v>11688800</v>
      </c>
      <c r="E206" s="45"/>
      <c r="F206" s="45"/>
      <c r="G206" s="46"/>
      <c r="H206" s="34">
        <f t="shared" si="22"/>
        <v>1.0509527307107966</v>
      </c>
      <c r="I206" s="34">
        <f t="shared" si="22"/>
        <v>0</v>
      </c>
      <c r="J206" s="34"/>
      <c r="K206" s="34"/>
    </row>
    <row r="207" spans="1:11" s="2" customFormat="1" ht="29.45" customHeight="1" x14ac:dyDescent="0.2">
      <c r="A207" s="9" t="s">
        <v>372</v>
      </c>
      <c r="B207" s="13" t="s">
        <v>373</v>
      </c>
      <c r="C207" s="47">
        <v>2100200</v>
      </c>
      <c r="D207" s="41">
        <v>2043600</v>
      </c>
      <c r="E207" s="45"/>
      <c r="F207" s="45"/>
      <c r="G207" s="46"/>
      <c r="H207" s="34">
        <f t="shared" si="22"/>
        <v>0.97305018569660029</v>
      </c>
      <c r="I207" s="34">
        <f t="shared" si="22"/>
        <v>0</v>
      </c>
      <c r="J207" s="34"/>
      <c r="K207" s="34"/>
    </row>
    <row r="208" spans="1:11" s="2" customFormat="1" ht="29.45" customHeight="1" x14ac:dyDescent="0.2">
      <c r="A208" s="10" t="s">
        <v>374</v>
      </c>
      <c r="B208" s="12" t="s">
        <v>375</v>
      </c>
      <c r="C208" s="47">
        <v>1174630</v>
      </c>
      <c r="D208" s="41">
        <v>733700</v>
      </c>
      <c r="E208" s="45"/>
      <c r="F208" s="45"/>
      <c r="G208" s="46"/>
      <c r="H208" s="34">
        <f t="shared" si="22"/>
        <v>0.62462222146548274</v>
      </c>
      <c r="I208" s="34">
        <f t="shared" si="22"/>
        <v>0</v>
      </c>
      <c r="J208" s="34"/>
      <c r="K208" s="34"/>
    </row>
    <row r="209" spans="1:11" s="2" customFormat="1" ht="43.15" customHeight="1" x14ac:dyDescent="0.2">
      <c r="A209" s="30" t="s">
        <v>409</v>
      </c>
      <c r="B209" s="32" t="s">
        <v>435</v>
      </c>
      <c r="C209" s="47">
        <v>1996800</v>
      </c>
      <c r="D209" s="41"/>
      <c r="E209" s="45"/>
      <c r="F209" s="45"/>
      <c r="G209" s="46"/>
      <c r="H209" s="34">
        <f t="shared" si="22"/>
        <v>0</v>
      </c>
      <c r="I209" s="34"/>
      <c r="J209" s="34"/>
      <c r="K209" s="34"/>
    </row>
    <row r="210" spans="1:11" s="2" customFormat="1" ht="44.45" customHeight="1" x14ac:dyDescent="0.2">
      <c r="A210" s="10" t="s">
        <v>376</v>
      </c>
      <c r="B210" s="12" t="s">
        <v>377</v>
      </c>
      <c r="C210" s="47">
        <v>12900408.18</v>
      </c>
      <c r="D210" s="41">
        <v>980100.38</v>
      </c>
      <c r="E210" s="45"/>
      <c r="F210" s="45"/>
      <c r="G210" s="46"/>
      <c r="H210" s="34">
        <f t="shared" si="22"/>
        <v>7.5974369673006734E-2</v>
      </c>
      <c r="I210" s="34">
        <f t="shared" si="22"/>
        <v>0</v>
      </c>
      <c r="J210" s="34"/>
      <c r="K210" s="34"/>
    </row>
    <row r="211" spans="1:11" s="2" customFormat="1" ht="83.25" customHeight="1" x14ac:dyDescent="0.2">
      <c r="A211" s="10" t="s">
        <v>378</v>
      </c>
      <c r="B211" s="12" t="s">
        <v>379</v>
      </c>
      <c r="C211" s="47">
        <v>5690500</v>
      </c>
      <c r="D211" s="41">
        <v>4010000</v>
      </c>
      <c r="E211" s="45"/>
      <c r="F211" s="45"/>
      <c r="G211" s="46"/>
      <c r="H211" s="34">
        <f t="shared" si="22"/>
        <v>0.70468324400316318</v>
      </c>
      <c r="I211" s="34">
        <f t="shared" si="22"/>
        <v>0</v>
      </c>
      <c r="J211" s="34"/>
      <c r="K211" s="34"/>
    </row>
    <row r="212" spans="1:11" s="2" customFormat="1" ht="51" customHeight="1" x14ac:dyDescent="0.2">
      <c r="A212" s="10" t="s">
        <v>380</v>
      </c>
      <c r="B212" s="12" t="s">
        <v>381</v>
      </c>
      <c r="C212" s="12"/>
      <c r="D212" s="41">
        <v>1030000</v>
      </c>
      <c r="E212" s="45"/>
      <c r="F212" s="45"/>
      <c r="G212" s="46"/>
      <c r="H212" s="34"/>
      <c r="I212" s="34">
        <f t="shared" si="22"/>
        <v>0</v>
      </c>
      <c r="J212" s="34"/>
      <c r="K212" s="34"/>
    </row>
    <row r="213" spans="1:11" s="2" customFormat="1" ht="30.6" customHeight="1" x14ac:dyDescent="0.2">
      <c r="A213" s="30" t="s">
        <v>407</v>
      </c>
      <c r="B213" s="32" t="s">
        <v>432</v>
      </c>
      <c r="C213" s="47">
        <v>103664800</v>
      </c>
      <c r="D213" s="41"/>
      <c r="E213" s="45"/>
      <c r="F213" s="45"/>
      <c r="G213" s="46"/>
      <c r="H213" s="34">
        <f t="shared" si="22"/>
        <v>0</v>
      </c>
      <c r="I213" s="34"/>
      <c r="J213" s="34"/>
      <c r="K213" s="34"/>
    </row>
    <row r="214" spans="1:11" s="2" customFormat="1" ht="70.5" customHeight="1" x14ac:dyDescent="0.2">
      <c r="A214" s="10" t="s">
        <v>382</v>
      </c>
      <c r="B214" s="12" t="s">
        <v>383</v>
      </c>
      <c r="C214" s="47">
        <v>228678000</v>
      </c>
      <c r="D214" s="41">
        <v>321688380</v>
      </c>
      <c r="E214" s="45"/>
      <c r="F214" s="45"/>
      <c r="G214" s="46"/>
      <c r="H214" s="34">
        <f t="shared" si="22"/>
        <v>1.4067307742764936</v>
      </c>
      <c r="I214" s="34">
        <f t="shared" si="22"/>
        <v>0</v>
      </c>
      <c r="J214" s="34"/>
      <c r="K214" s="34"/>
    </row>
    <row r="215" spans="1:11" s="2" customFormat="1" ht="33.75" customHeight="1" x14ac:dyDescent="0.2">
      <c r="A215" s="30" t="s">
        <v>408</v>
      </c>
      <c r="B215" s="32" t="s">
        <v>433</v>
      </c>
      <c r="C215" s="47">
        <v>49704200</v>
      </c>
      <c r="D215" s="41"/>
      <c r="E215" s="45"/>
      <c r="F215" s="45"/>
      <c r="G215" s="46"/>
      <c r="H215" s="34">
        <f t="shared" si="22"/>
        <v>0</v>
      </c>
      <c r="I215" s="34"/>
      <c r="J215" s="34"/>
      <c r="K215" s="34"/>
    </row>
    <row r="216" spans="1:11" s="2" customFormat="1" ht="40.5" customHeight="1" x14ac:dyDescent="0.2">
      <c r="A216" s="10" t="s">
        <v>384</v>
      </c>
      <c r="B216" s="12" t="s">
        <v>385</v>
      </c>
      <c r="C216" s="12"/>
      <c r="D216" s="41">
        <v>11223500</v>
      </c>
      <c r="E216" s="45"/>
      <c r="F216" s="45"/>
      <c r="G216" s="46"/>
      <c r="H216" s="34"/>
      <c r="I216" s="34">
        <f t="shared" si="22"/>
        <v>0</v>
      </c>
      <c r="J216" s="34"/>
      <c r="K216" s="34"/>
    </row>
    <row r="217" spans="1:11" s="2" customFormat="1" ht="54.75" customHeight="1" x14ac:dyDescent="0.2">
      <c r="A217" s="58" t="s">
        <v>386</v>
      </c>
      <c r="B217" s="59" t="s">
        <v>387</v>
      </c>
      <c r="C217" s="59"/>
      <c r="D217" s="60">
        <v>272914</v>
      </c>
      <c r="E217" s="61"/>
      <c r="F217" s="61"/>
      <c r="G217" s="62"/>
      <c r="H217" s="63"/>
      <c r="I217" s="63">
        <f t="shared" si="22"/>
        <v>0</v>
      </c>
      <c r="J217" s="34"/>
      <c r="K217" s="34"/>
    </row>
    <row r="218" spans="1:11" s="1" customFormat="1" ht="24.75" customHeight="1" x14ac:dyDescent="0.2">
      <c r="A218" s="64" t="s">
        <v>104</v>
      </c>
      <c r="B218" s="65" t="s">
        <v>105</v>
      </c>
      <c r="C218" s="66">
        <f>SUM(C219:C221)</f>
        <v>99563312.939999998</v>
      </c>
      <c r="D218" s="67">
        <f>SUM(D220)</f>
        <v>357471050.08999997</v>
      </c>
      <c r="E218" s="66">
        <f>SUM(E220)</f>
        <v>0</v>
      </c>
      <c r="F218" s="66">
        <f t="shared" ref="F218:G218" si="23">SUM(F220)</f>
        <v>0</v>
      </c>
      <c r="G218" s="68">
        <f t="shared" si="23"/>
        <v>0</v>
      </c>
      <c r="H218" s="63">
        <f t="shared" si="22"/>
        <v>3.590389266229252</v>
      </c>
      <c r="I218" s="63">
        <f t="shared" si="22"/>
        <v>0</v>
      </c>
      <c r="J218" s="34"/>
      <c r="K218" s="34"/>
    </row>
    <row r="219" spans="1:11" s="1" customFormat="1" ht="45" customHeight="1" x14ac:dyDescent="0.2">
      <c r="A219" s="69" t="s">
        <v>469</v>
      </c>
      <c r="B219" s="70" t="s">
        <v>410</v>
      </c>
      <c r="C219" s="71">
        <v>6875136.3300000001</v>
      </c>
      <c r="D219" s="67"/>
      <c r="E219" s="66"/>
      <c r="F219" s="66"/>
      <c r="G219" s="68"/>
      <c r="H219" s="63">
        <f t="shared" si="22"/>
        <v>0</v>
      </c>
      <c r="I219" s="63"/>
      <c r="J219" s="34"/>
      <c r="K219" s="34"/>
    </row>
    <row r="220" spans="1:11" s="2" customFormat="1" ht="44.25" customHeight="1" x14ac:dyDescent="0.2">
      <c r="A220" s="72" t="s">
        <v>217</v>
      </c>
      <c r="B220" s="73" t="s">
        <v>131</v>
      </c>
      <c r="C220" s="71">
        <v>105880588.39</v>
      </c>
      <c r="D220" s="60">
        <v>357471050.08999997</v>
      </c>
      <c r="E220" s="61"/>
      <c r="F220" s="73"/>
      <c r="G220" s="74"/>
      <c r="H220" s="63">
        <f t="shared" si="22"/>
        <v>3.376171737668221</v>
      </c>
      <c r="I220" s="63">
        <f t="shared" si="22"/>
        <v>0</v>
      </c>
      <c r="J220" s="34"/>
      <c r="K220" s="34"/>
    </row>
    <row r="221" spans="1:11" s="2" customFormat="1" ht="57" customHeight="1" x14ac:dyDescent="0.2">
      <c r="A221" s="69" t="s">
        <v>470</v>
      </c>
      <c r="B221" s="70" t="s">
        <v>434</v>
      </c>
      <c r="C221" s="71">
        <v>-13192411.779999999</v>
      </c>
      <c r="D221" s="60"/>
      <c r="E221" s="61"/>
      <c r="F221" s="73"/>
      <c r="G221" s="74"/>
      <c r="H221" s="63">
        <f t="shared" si="22"/>
        <v>0</v>
      </c>
      <c r="I221" s="63"/>
      <c r="J221" s="34"/>
      <c r="K221" s="34"/>
    </row>
    <row r="222" spans="1:11" s="2" customFormat="1" x14ac:dyDescent="0.2">
      <c r="A222" s="75" t="s">
        <v>204</v>
      </c>
      <c r="B222" s="76" t="s">
        <v>205</v>
      </c>
      <c r="C222" s="76"/>
      <c r="D222" s="67">
        <f>SUM(D223)</f>
        <v>219000</v>
      </c>
      <c r="E222" s="66">
        <f>SUM(E223)</f>
        <v>0</v>
      </c>
      <c r="F222" s="66">
        <f t="shared" ref="F222:G222" si="24">SUM(F223)</f>
        <v>0</v>
      </c>
      <c r="G222" s="68">
        <f t="shared" si="24"/>
        <v>0</v>
      </c>
      <c r="H222" s="63"/>
      <c r="I222" s="63">
        <f t="shared" si="22"/>
        <v>0</v>
      </c>
      <c r="J222" s="34"/>
      <c r="K222" s="34"/>
    </row>
    <row r="223" spans="1:11" s="2" customFormat="1" ht="30" customHeight="1" x14ac:dyDescent="0.2">
      <c r="A223" s="77" t="s">
        <v>211</v>
      </c>
      <c r="B223" s="59" t="s">
        <v>206</v>
      </c>
      <c r="C223" s="59"/>
      <c r="D223" s="78">
        <v>219000</v>
      </c>
      <c r="E223" s="61"/>
      <c r="F223" s="73"/>
      <c r="G223" s="74"/>
      <c r="H223" s="63"/>
      <c r="I223" s="63">
        <f t="shared" si="22"/>
        <v>0</v>
      </c>
      <c r="J223" s="34"/>
      <c r="K223" s="34"/>
    </row>
    <row r="224" spans="1:11" s="2" customFormat="1" ht="20.25" customHeight="1" x14ac:dyDescent="0.2">
      <c r="A224" s="64" t="s">
        <v>106</v>
      </c>
      <c r="B224" s="65" t="s">
        <v>107</v>
      </c>
      <c r="C224" s="66">
        <f>SUM(C226)</f>
        <v>11485885.800000001</v>
      </c>
      <c r="D224" s="67">
        <f>SUM(D225:D226)</f>
        <v>3130000</v>
      </c>
      <c r="E224" s="66">
        <f>SUM(E225:E226)</f>
        <v>1500000</v>
      </c>
      <c r="F224" s="66">
        <f>SUM(F225:F226)</f>
        <v>1500000</v>
      </c>
      <c r="G224" s="68">
        <f>SUM(G225:G226)</f>
        <v>1500000</v>
      </c>
      <c r="H224" s="63">
        <f t="shared" si="22"/>
        <v>0.2725083684882188</v>
      </c>
      <c r="I224" s="63">
        <f t="shared" si="22"/>
        <v>0.47923322683706071</v>
      </c>
      <c r="J224" s="34">
        <f t="shared" si="22"/>
        <v>1</v>
      </c>
      <c r="K224" s="34">
        <f t="shared" si="22"/>
        <v>1</v>
      </c>
    </row>
    <row r="225" spans="1:11" s="2" customFormat="1" ht="45" customHeight="1" x14ac:dyDescent="0.2">
      <c r="A225" s="77" t="s">
        <v>210</v>
      </c>
      <c r="B225" s="59" t="s">
        <v>203</v>
      </c>
      <c r="C225" s="59"/>
      <c r="D225" s="78">
        <v>420000</v>
      </c>
      <c r="E225" s="61"/>
      <c r="F225" s="73"/>
      <c r="G225" s="74"/>
      <c r="H225" s="63"/>
      <c r="I225" s="63">
        <f t="shared" si="22"/>
        <v>0</v>
      </c>
      <c r="J225" s="34"/>
      <c r="K225" s="34"/>
    </row>
    <row r="226" spans="1:11" s="3" customFormat="1" ht="17.45" customHeight="1" x14ac:dyDescent="0.2">
      <c r="A226" s="72" t="s">
        <v>108</v>
      </c>
      <c r="B226" s="73" t="s">
        <v>109</v>
      </c>
      <c r="C226" s="71">
        <v>11485885.800000001</v>
      </c>
      <c r="D226" s="60">
        <v>2710000</v>
      </c>
      <c r="E226" s="61">
        <v>1500000</v>
      </c>
      <c r="F226" s="61">
        <v>1500000</v>
      </c>
      <c r="G226" s="62">
        <v>1500000</v>
      </c>
      <c r="H226" s="63">
        <f t="shared" si="22"/>
        <v>0.23594175035241946</v>
      </c>
      <c r="I226" s="63">
        <f t="shared" si="22"/>
        <v>0.55350553505535061</v>
      </c>
      <c r="J226" s="34">
        <f t="shared" si="22"/>
        <v>1</v>
      </c>
      <c r="K226" s="34">
        <f t="shared" si="22"/>
        <v>1</v>
      </c>
    </row>
    <row r="227" spans="1:11" s="3" customFormat="1" ht="57.75" customHeight="1" x14ac:dyDescent="0.2">
      <c r="A227" s="79" t="s">
        <v>471</v>
      </c>
      <c r="B227" s="80" t="s">
        <v>411</v>
      </c>
      <c r="C227" s="81">
        <f>SUM(C228+C233)</f>
        <v>182215056.04999998</v>
      </c>
      <c r="D227" s="60"/>
      <c r="E227" s="61"/>
      <c r="F227" s="61"/>
      <c r="G227" s="62"/>
      <c r="H227" s="63">
        <f t="shared" si="22"/>
        <v>0</v>
      </c>
      <c r="I227" s="63"/>
      <c r="J227" s="34"/>
      <c r="K227" s="34"/>
    </row>
    <row r="228" spans="1:11" s="3" customFormat="1" ht="43.5" customHeight="1" x14ac:dyDescent="0.2">
      <c r="A228" s="69" t="s">
        <v>472</v>
      </c>
      <c r="B228" s="70" t="s">
        <v>412</v>
      </c>
      <c r="C228" s="71">
        <f>SUM(C229:C232)</f>
        <v>155093113.92999998</v>
      </c>
      <c r="D228" s="60"/>
      <c r="E228" s="61"/>
      <c r="F228" s="61"/>
      <c r="G228" s="62"/>
      <c r="H228" s="63">
        <f t="shared" si="22"/>
        <v>0</v>
      </c>
      <c r="I228" s="63"/>
      <c r="J228" s="34"/>
      <c r="K228" s="34"/>
    </row>
    <row r="229" spans="1:11" s="3" customFormat="1" ht="45" customHeight="1" x14ac:dyDescent="0.2">
      <c r="A229" s="69" t="s">
        <v>481</v>
      </c>
      <c r="B229" s="70" t="s">
        <v>413</v>
      </c>
      <c r="C229" s="71">
        <v>69805101.909999996</v>
      </c>
      <c r="D229" s="60"/>
      <c r="E229" s="61"/>
      <c r="F229" s="61"/>
      <c r="G229" s="62"/>
      <c r="H229" s="63">
        <f t="shared" si="22"/>
        <v>0</v>
      </c>
      <c r="I229" s="63"/>
      <c r="J229" s="34"/>
      <c r="K229" s="34"/>
    </row>
    <row r="230" spans="1:11" s="3" customFormat="1" ht="43.5" customHeight="1" x14ac:dyDescent="0.2">
      <c r="A230" s="69" t="s">
        <v>480</v>
      </c>
      <c r="B230" s="70" t="s">
        <v>414</v>
      </c>
      <c r="C230" s="71">
        <v>65537843.799999997</v>
      </c>
      <c r="D230" s="60"/>
      <c r="E230" s="61"/>
      <c r="F230" s="61"/>
      <c r="G230" s="62"/>
      <c r="H230" s="63">
        <f t="shared" si="22"/>
        <v>0</v>
      </c>
      <c r="I230" s="63"/>
      <c r="J230" s="34"/>
      <c r="K230" s="34"/>
    </row>
    <row r="231" spans="1:11" s="3" customFormat="1" ht="44.25" customHeight="1" x14ac:dyDescent="0.2">
      <c r="A231" s="69" t="s">
        <v>479</v>
      </c>
      <c r="B231" s="70" t="s">
        <v>415</v>
      </c>
      <c r="C231" s="71">
        <v>874600</v>
      </c>
      <c r="D231" s="60"/>
      <c r="E231" s="61"/>
      <c r="F231" s="61"/>
      <c r="G231" s="62"/>
      <c r="H231" s="63">
        <f t="shared" si="22"/>
        <v>0</v>
      </c>
      <c r="I231" s="63"/>
      <c r="J231" s="34"/>
      <c r="K231" s="34"/>
    </row>
    <row r="232" spans="1:11" s="3" customFormat="1" ht="38.25" customHeight="1" x14ac:dyDescent="0.2">
      <c r="A232" s="69" t="s">
        <v>478</v>
      </c>
      <c r="B232" s="70" t="s">
        <v>416</v>
      </c>
      <c r="C232" s="71">
        <v>18875568.219999999</v>
      </c>
      <c r="D232" s="60"/>
      <c r="E232" s="61"/>
      <c r="F232" s="61"/>
      <c r="G232" s="62"/>
      <c r="H232" s="63">
        <f t="shared" si="22"/>
        <v>0</v>
      </c>
      <c r="I232" s="63"/>
      <c r="J232" s="34"/>
      <c r="K232" s="34"/>
    </row>
    <row r="233" spans="1:11" s="3" customFormat="1" ht="33.75" customHeight="1" x14ac:dyDescent="0.2">
      <c r="A233" s="69" t="s">
        <v>477</v>
      </c>
      <c r="B233" s="70" t="s">
        <v>417</v>
      </c>
      <c r="C233" s="71">
        <f>SUM(C234:C236)</f>
        <v>27121942.119999997</v>
      </c>
      <c r="D233" s="60"/>
      <c r="E233" s="61"/>
      <c r="F233" s="61"/>
      <c r="G233" s="62"/>
      <c r="H233" s="63">
        <f t="shared" si="22"/>
        <v>0</v>
      </c>
      <c r="I233" s="63"/>
      <c r="J233" s="34"/>
      <c r="K233" s="34"/>
    </row>
    <row r="234" spans="1:11" s="3" customFormat="1" ht="34.5" customHeight="1" x14ac:dyDescent="0.2">
      <c r="A234" s="69" t="s">
        <v>476</v>
      </c>
      <c r="B234" s="70" t="s">
        <v>418</v>
      </c>
      <c r="C234" s="71">
        <v>12059955.83</v>
      </c>
      <c r="D234" s="60"/>
      <c r="E234" s="61"/>
      <c r="F234" s="61"/>
      <c r="G234" s="62"/>
      <c r="H234" s="63">
        <f t="shared" si="22"/>
        <v>0</v>
      </c>
      <c r="I234" s="63"/>
      <c r="J234" s="34"/>
      <c r="K234" s="34"/>
    </row>
    <row r="235" spans="1:11" s="3" customFormat="1" ht="30" customHeight="1" x14ac:dyDescent="0.2">
      <c r="A235" s="69" t="s">
        <v>475</v>
      </c>
      <c r="B235" s="70" t="s">
        <v>419</v>
      </c>
      <c r="C235" s="71">
        <v>12062946.710000001</v>
      </c>
      <c r="D235" s="60"/>
      <c r="E235" s="61"/>
      <c r="F235" s="61"/>
      <c r="G235" s="62"/>
      <c r="H235" s="63">
        <f t="shared" si="22"/>
        <v>0</v>
      </c>
      <c r="I235" s="63"/>
      <c r="J235" s="34"/>
      <c r="K235" s="34"/>
    </row>
    <row r="236" spans="1:11" s="3" customFormat="1" ht="38.25" customHeight="1" x14ac:dyDescent="0.2">
      <c r="A236" s="69" t="s">
        <v>474</v>
      </c>
      <c r="B236" s="70" t="s">
        <v>420</v>
      </c>
      <c r="C236" s="71">
        <v>2999039.58</v>
      </c>
      <c r="D236" s="60"/>
      <c r="E236" s="61"/>
      <c r="F236" s="61"/>
      <c r="G236" s="62"/>
      <c r="H236" s="63">
        <f t="shared" si="22"/>
        <v>0</v>
      </c>
      <c r="I236" s="63"/>
      <c r="J236" s="34"/>
      <c r="K236" s="34"/>
    </row>
    <row r="237" spans="1:11" s="3" customFormat="1" ht="30" customHeight="1" x14ac:dyDescent="0.2">
      <c r="A237" s="79" t="s">
        <v>473</v>
      </c>
      <c r="B237" s="80" t="s">
        <v>421</v>
      </c>
      <c r="C237" s="81">
        <f>SUM(C238)</f>
        <v>-138772346.56</v>
      </c>
      <c r="D237" s="82"/>
      <c r="E237" s="83"/>
      <c r="F237" s="83"/>
      <c r="G237" s="84"/>
      <c r="H237" s="63">
        <f t="shared" si="22"/>
        <v>0</v>
      </c>
      <c r="I237" s="63"/>
      <c r="J237" s="34"/>
      <c r="K237" s="34"/>
    </row>
    <row r="238" spans="1:11" s="3" customFormat="1" ht="32.450000000000003" customHeight="1" x14ac:dyDescent="0.2">
      <c r="A238" s="69" t="s">
        <v>482</v>
      </c>
      <c r="B238" s="70" t="s">
        <v>422</v>
      </c>
      <c r="C238" s="71">
        <v>-138772346.56</v>
      </c>
      <c r="D238" s="82"/>
      <c r="E238" s="83"/>
      <c r="F238" s="83"/>
      <c r="G238" s="84"/>
      <c r="H238" s="63">
        <f t="shared" si="22"/>
        <v>0</v>
      </c>
      <c r="I238" s="63"/>
      <c r="J238" s="34"/>
      <c r="K238" s="34"/>
    </row>
    <row r="239" spans="1:11" s="3" customFormat="1" ht="18.75" customHeight="1" x14ac:dyDescent="0.2">
      <c r="A239" s="64" t="s">
        <v>179</v>
      </c>
      <c r="B239" s="73" t="s">
        <v>0</v>
      </c>
      <c r="C239" s="66">
        <f>C4+C121</f>
        <v>52035668883.779999</v>
      </c>
      <c r="D239" s="67">
        <f>D4+D121</f>
        <v>54926198963.559998</v>
      </c>
      <c r="E239" s="66">
        <f>E4+E121</f>
        <v>54770128717.248337</v>
      </c>
      <c r="F239" s="66">
        <f>F4+F121</f>
        <v>56350882415.489479</v>
      </c>
      <c r="G239" s="68">
        <f>G4+G121</f>
        <v>58163790515.709999</v>
      </c>
      <c r="H239" s="63">
        <f t="shared" si="22"/>
        <v>1.0555490136244026</v>
      </c>
      <c r="I239" s="63">
        <f t="shared" si="22"/>
        <v>0.9971585463903081</v>
      </c>
      <c r="J239" s="34">
        <f t="shared" si="22"/>
        <v>1.0288616027616406</v>
      </c>
      <c r="K239" s="34">
        <f t="shared" si="22"/>
        <v>1.0321717783734687</v>
      </c>
    </row>
    <row r="240" spans="1:11" x14ac:dyDescent="0.2">
      <c r="B240" s="3"/>
      <c r="C240" s="3"/>
      <c r="D240" s="3"/>
      <c r="E240" s="3"/>
    </row>
    <row r="242" spans="1:1" s="5" customFormat="1" x14ac:dyDescent="0.2">
      <c r="A242" s="29" t="s">
        <v>452</v>
      </c>
    </row>
  </sheetData>
  <mergeCells count="1">
    <mergeCell ref="A1:J1"/>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Table1</vt:lpstr>
      <vt:lpstr>Лист1</vt:lpstr>
      <vt:lpstr>Table1!Заголовки_для_печати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Любовь Витальевна Глаголева</dc:creator>
  <cp:lastModifiedBy>Сецкая И.А.</cp:lastModifiedBy>
  <cp:lastPrinted>2018-10-22T13:11:05Z</cp:lastPrinted>
  <dcterms:created xsi:type="dcterms:W3CDTF">2006-09-16T00:00:00Z</dcterms:created>
  <dcterms:modified xsi:type="dcterms:W3CDTF">2018-10-22T13:11:32Z</dcterms:modified>
</cp:coreProperties>
</file>